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035" windowHeight="8955" activeTab="0"/>
  </bookViews>
  <sheets>
    <sheet name="Rekapitulace stavby" sheetId="1" r:id="rId1"/>
    <sheet name="Místní komunikace 5c " sheetId="2" r:id="rId2"/>
    <sheet name="Místní komunikace 6c" sheetId="3" r:id="rId3"/>
    <sheet name="Místní komunikace 7c " sheetId="4" r:id="rId4"/>
    <sheet name="List2" sheetId="5" r:id="rId5"/>
    <sheet name="List1" sheetId="6" r:id="rId6"/>
  </sheets>
  <definedNames>
    <definedName name="_xlnm._FilterDatabase" localSheetId="1" hidden="1">'Místní komunikace 5c '!$C$71:$K$71</definedName>
    <definedName name="_xlnm._FilterDatabase" localSheetId="2" hidden="1">'Místní komunikace 6c'!$C$71:$K$71</definedName>
    <definedName name="_xlnm._FilterDatabase" localSheetId="3" hidden="1">'Místní komunikace 7c '!$C$71:$K$71</definedName>
    <definedName name="_xlnm.Print_Titles" localSheetId="1">'Místní komunikace 5c '!$71:$71</definedName>
    <definedName name="_xlnm.Print_Titles" localSheetId="2">'Místní komunikace 6c'!$71:$71</definedName>
    <definedName name="_xlnm.Print_Titles" localSheetId="3">'Místní komunikace 7c '!$71:$71</definedName>
    <definedName name="_xlnm.Print_Titles" localSheetId="0">'Rekapitulace stavby'!$49:$49</definedName>
    <definedName name="_xlnm.Print_Area" localSheetId="1">'Místní komunikace 5c '!$C$4:$J$34,'Místní komunikace 5c '!$C$40:$J$55,'Místní komunikace 5c '!$C$61:$K$81</definedName>
    <definedName name="_xlnm.Print_Area" localSheetId="2">'Místní komunikace 6c'!$C$4:$J$34,'Místní komunikace 6c'!$C$40:$J$55,'Místní komunikace 6c'!$C$61:$K$81</definedName>
    <definedName name="_xlnm.Print_Area" localSheetId="3">'Místní komunikace 7c '!$C$4:$J$34,'Místní komunikace 7c '!$C$40:$J$55,'Místní komunikace 7c '!$C$61:$K$83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<sst xmlns="http://schemas.openxmlformats.org/spreadsheetml/2006/main" count="666" uniqueCount="146">
  <si>
    <t>Export VZ</t>
  </si>
  <si>
    <t>List obsahuje:</t>
  </si>
  <si>
    <t>3.0</t>
  </si>
  <si>
    <t>ZAMOK</t>
  </si>
  <si>
    <t>False</t>
  </si>
  <si>
    <t>{CDBF985C-FBBD-4611-9544-7471A88E3B6E}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</si>
  <si>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</si>
  <si>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</si>
  <si>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</si>
  <si>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</si>
  <si>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</si>
  <si>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</si>
  <si>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</si>
  <si>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</si>
  <si>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</si>
  <si>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</si>
  <si>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</si>
  <si>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</si>
  <si>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</si>
  <si>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</si>
  <si>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</si>
  <si>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</si>
  <si>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</si>
  <si>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</si>
  <si>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</si>
  <si>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</si>
  <si>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</si>
  <si>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</si>
  <si>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</si>
  <si>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</si>
  <si>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</si>
  <si>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</si>
  <si>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</si>
  <si>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</si>
  <si>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</si>
  <si>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</si>
  <si>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</si>
  <si>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</si>
  <si>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</si>
  <si>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</si>
  <si>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</si>
  <si>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</si>
  <si>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</si>
  <si>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</si>
  <si>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</si>
  <si>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</si>
  <si>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</si>
  <si>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</si>
  <si>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</si>
  <si>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</si>
  <si>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</si>
  <si>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</si>
  <si>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</si>
  <si>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</si>
  <si>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</si>
  <si>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</si>
  <si>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</si>
  <si>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</si>
  <si>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</si>
  <si>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</si>
  <si>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</si>
  <si>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</si>
  <si>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</si>
  <si>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</si>
  <si>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</si>
  <si>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</si>
  <si>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</si>
  <si>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</si>
  <si>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</si>
  <si>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Zpět na list:</t>
  </si>
  <si>
    <t>odkop</t>
  </si>
  <si>
    <t>65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</si>
  <si>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</si>
  <si>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</si>
  <si>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</si>
  <si>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</si>
  <si>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</si>
  <si>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</si>
  <si>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</si>
  <si>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</si>
  <si>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</si>
  <si>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</si>
  <si>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</si>
  <si>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</si>
  <si>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</si>
  <si>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</si>
  <si>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</si>
  <si>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</si>
  <si>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</si>
  <si>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</si>
  <si>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</si>
  <si>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</si>
  <si>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</si>
  <si>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</si>
  <si>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</si>
  <si>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</si>
  <si>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</si>
  <si>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</si>
  <si>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</si>
  <si>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</si>
  <si>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</si>
  <si>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CS ÚRS 2015 01</t>
  </si>
  <si>
    <t>4</t>
  </si>
  <si>
    <t>-844878848</t>
  </si>
  <si>
    <t>1884107199</t>
  </si>
  <si>
    <t>-540720346</t>
  </si>
  <si>
    <t>815349176</t>
  </si>
  <si>
    <t>-860934931</t>
  </si>
  <si>
    <t>m2</t>
  </si>
  <si>
    <t>819309625</t>
  </si>
  <si>
    <t>t</t>
  </si>
  <si>
    <t>1) Rekapitulace stavby</t>
  </si>
  <si>
    <t>2) Rekapitulace objektů stavby a soupisů prací</t>
  </si>
  <si>
    <t>1) Krycí list soupisu</t>
  </si>
  <si>
    <t>2) Rekapitulace</t>
  </si>
  <si>
    <t>3) Soupis prací</t>
  </si>
  <si>
    <t>Rekapitulace stavby</t>
  </si>
  <si>
    <t>Sdružená zakázka oprava místních komuikací v obci Olší</t>
  </si>
  <si>
    <t>113107124R00</t>
  </si>
  <si>
    <t>Úprava pláně se zhutněním</t>
  </si>
  <si>
    <t>577112123R00</t>
  </si>
  <si>
    <t>Asfaltový beton pro obrusné vrstvy (obrusná vrstva) tloušťky 40 mm ACO 11</t>
  </si>
  <si>
    <t>565161211R00</t>
  </si>
  <si>
    <t>Asfaltový beton pro podkl. vrstvy (ložná vrstva) tloušťky 60mm ACP 16</t>
  </si>
  <si>
    <t>R1</t>
  </si>
  <si>
    <t>573111111R00</t>
  </si>
  <si>
    <t xml:space="preserve">Postřik živičný spojovací z asfaltu množství 0,5 kg/m2
</t>
  </si>
  <si>
    <t>5646511871R00</t>
  </si>
  <si>
    <t xml:space="preserve">Staveniční přesun hmot </t>
  </si>
  <si>
    <t>Kompletní dodávka obrubníku včetně zemních prací a odstranění stávajících obrubníku</t>
  </si>
  <si>
    <t>m</t>
  </si>
  <si>
    <t>CS ÚRS 2020 01</t>
  </si>
  <si>
    <t>5646511871R0</t>
  </si>
  <si>
    <t>Místní komunikace 6c</t>
  </si>
  <si>
    <t>Místní komunikace 5C</t>
  </si>
  <si>
    <t>Místní komunikace 6C</t>
  </si>
  <si>
    <t>Místní komunikace 7C</t>
  </si>
  <si>
    <t>Místní komunikace 5c</t>
  </si>
  <si>
    <t>Oprava místní komunikace 7c</t>
  </si>
  <si>
    <t>ACO žlab DN 400 vč. Roštu litinového DN 400 + osazení</t>
  </si>
  <si>
    <t>566301111R00</t>
  </si>
  <si>
    <t>113108442R00</t>
  </si>
  <si>
    <t>938909311R00</t>
  </si>
  <si>
    <t>Rozrytí krytu z kameniva bez zhutnění s živičním pojivem</t>
  </si>
  <si>
    <t>Odstranění nánosu z povrchu podkladu živice</t>
  </si>
  <si>
    <t xml:space="preserve">Úprava krytu přerovnáním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</si>
</sst>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color indexed="8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39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7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39" fontId="13" fillId="0" borderId="30" xfId="0" applyNumberFormat="1" applyFont="1" applyBorder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168" fontId="13" fillId="0" borderId="0" xfId="0" applyNumberFormat="1" applyFont="1" applyAlignment="1" applyProtection="1">
      <alignment horizontal="right" vertical="center"/>
      <protection/>
    </xf>
    <xf numFmtId="39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39" fontId="11" fillId="0" borderId="0" xfId="0" applyNumberFormat="1" applyFont="1" applyAlignment="1" applyProtection="1">
      <alignment horizontal="right" vertical="center"/>
      <protection/>
    </xf>
    <xf numFmtId="166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2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left" vertical="center"/>
      <protection/>
    </xf>
    <xf numFmtId="0" fontId="21" fillId="0" borderId="33" xfId="0" applyFont="1" applyBorder="1" applyAlignment="1">
      <alignment horizontal="left" vertical="center"/>
    </xf>
    <xf numFmtId="39" fontId="21" fillId="0" borderId="33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3" xfId="0" applyFont="1" applyBorder="1" applyAlignment="1" applyProtection="1">
      <alignment horizontal="left" vertical="center"/>
      <protection/>
    </xf>
    <xf numFmtId="0" fontId="23" fillId="0" borderId="33" xfId="0" applyFont="1" applyBorder="1" applyAlignment="1">
      <alignment horizontal="left" vertical="center"/>
    </xf>
    <xf numFmtId="39" fontId="23" fillId="0" borderId="33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9" fontId="14" fillId="0" borderId="0" xfId="0" applyNumberFormat="1" applyFont="1" applyAlignment="1" applyProtection="1">
      <alignment horizontal="right"/>
      <protection/>
    </xf>
    <xf numFmtId="168" fontId="24" fillId="0" borderId="22" xfId="0" applyNumberFormat="1" applyFont="1" applyBorder="1" applyAlignment="1" applyProtection="1">
      <alignment horizontal="right"/>
      <protection/>
    </xf>
    <xf numFmtId="168" fontId="24" fillId="0" borderId="23" xfId="0" applyNumberFormat="1" applyFont="1" applyBorder="1" applyAlignment="1" applyProtection="1">
      <alignment horizontal="right"/>
      <protection/>
    </xf>
    <xf numFmtId="39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39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8" fontId="26" fillId="0" borderId="0" xfId="0" applyNumberFormat="1" applyFont="1" applyAlignment="1" applyProtection="1">
      <alignment horizontal="right"/>
      <protection/>
    </xf>
    <xf numFmtId="168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39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39" fontId="23" fillId="0" borderId="0" xfId="0" applyNumberFormat="1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8" fontId="11" fillId="0" borderId="0" xfId="0" applyNumberFormat="1" applyFont="1" applyAlignment="1" applyProtection="1">
      <alignment horizontal="right" vertical="center"/>
      <protection/>
    </xf>
    <xf numFmtId="168" fontId="11" fillId="0" borderId="24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Font="1" applyAlignment="1">
      <alignment horizontal="right" vertical="center"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39" fontId="19" fillId="0" borderId="0" xfId="0" applyNumberFormat="1" applyFont="1" applyBorder="1" applyAlignment="1" applyProtection="1">
      <alignment horizontal="right" vertical="center"/>
      <protection/>
    </xf>
    <xf numFmtId="168" fontId="19" fillId="0" borderId="0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  <xf numFmtId="4" fontId="17" fillId="0" borderId="0" xfId="0" applyNumberFormat="1" applyFont="1" applyAlignment="1" applyProtection="1">
      <alignment horizontal="right" vertical="center"/>
      <protection/>
    </xf>
    <xf numFmtId="0" fontId="70" fillId="33" borderId="0" xfId="36" applyFont="1" applyFill="1" applyAlignment="1">
      <alignment horizontal="left" vertical="center"/>
    </xf>
    <xf numFmtId="49" fontId="28" fillId="0" borderId="35" xfId="46" applyNumberFormat="1" applyFont="1" applyBorder="1" applyAlignment="1">
      <alignment horizontal="center" shrinkToFit="1"/>
      <protection/>
    </xf>
    <xf numFmtId="4" fontId="28" fillId="0" borderId="35" xfId="46" applyNumberFormat="1" applyFont="1" applyBorder="1" applyAlignment="1">
      <alignment horizontal="right"/>
      <protection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28" fillId="0" borderId="35" xfId="46" applyFont="1" applyBorder="1" applyAlignment="1">
      <alignment horizontal="center" vertical="top"/>
      <protection/>
    </xf>
    <xf numFmtId="49" fontId="28" fillId="0" borderId="35" xfId="46" applyNumberFormat="1" applyFont="1" applyBorder="1" applyAlignment="1">
      <alignment horizontal="left" vertical="top"/>
      <protection/>
    </xf>
    <xf numFmtId="0" fontId="28" fillId="0" borderId="35" xfId="46" applyFont="1" applyBorder="1" applyAlignment="1">
      <alignment vertical="top" wrapText="1"/>
      <protection/>
    </xf>
    <xf numFmtId="4" fontId="28" fillId="0" borderId="35" xfId="46" applyNumberFormat="1" applyFont="1" applyBorder="1">
      <alignment/>
      <protection/>
    </xf>
    <xf numFmtId="0" fontId="0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 horizontal="center" vertical="center"/>
    </xf>
    <xf numFmtId="2" fontId="0" fillId="0" borderId="35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5" xfId="0" applyFont="1" applyBorder="1" applyAlignment="1" applyProtection="1">
      <alignment horizontal="left" vertical="center" wrapText="1"/>
      <protection/>
    </xf>
    <xf numFmtId="4" fontId="17" fillId="0" borderId="0" xfId="0" applyNumberFormat="1" applyFont="1" applyAlignment="1" applyProtection="1">
      <alignment horizontal="center" vertical="center"/>
      <protection/>
    </xf>
    <xf numFmtId="0" fontId="26" fillId="0" borderId="0" xfId="0" applyFont="1" applyBorder="1" applyAlignment="1">
      <alignment horizontal="left"/>
    </xf>
    <xf numFmtId="0" fontId="26" fillId="0" borderId="35" xfId="0" applyFont="1" applyBorder="1" applyAlignment="1" applyProtection="1">
      <alignment horizontal="left"/>
      <protection/>
    </xf>
    <xf numFmtId="0" fontId="71" fillId="0" borderId="35" xfId="0" applyFont="1" applyBorder="1" applyAlignment="1" applyProtection="1">
      <alignment horizontal="left"/>
      <protection/>
    </xf>
    <xf numFmtId="39" fontId="71" fillId="0" borderId="35" xfId="0" applyNumberFormat="1" applyFont="1" applyBorder="1" applyAlignment="1" applyProtection="1">
      <alignment horizontal="right"/>
      <protection/>
    </xf>
    <xf numFmtId="0" fontId="71" fillId="0" borderId="35" xfId="0" applyFont="1" applyBorder="1" applyAlignment="1" applyProtection="1">
      <alignment horizontal="center" vertical="center"/>
      <protection/>
    </xf>
    <xf numFmtId="2" fontId="71" fillId="0" borderId="35" xfId="0" applyNumberFormat="1" applyFont="1" applyBorder="1" applyAlignment="1" applyProtection="1">
      <alignment horizontal="right" vertical="center"/>
      <protection/>
    </xf>
    <xf numFmtId="2" fontId="71" fillId="0" borderId="35" xfId="0" applyNumberFormat="1" applyFont="1" applyBorder="1" applyAlignment="1">
      <alignment horizontal="right" vertical="center"/>
    </xf>
    <xf numFmtId="4" fontId="17" fillId="0" borderId="0" xfId="0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center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39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7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166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39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0" fillId="33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3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F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F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FA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83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E3F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E3F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3F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V56"/>
  <sheetViews>
    <sheetView showGridLines="0" tabSelected="1" zoomScalePageLayoutView="0" workbookViewId="0" topLeftCell="A1">
      <pane ySplit="1" topLeftCell="A18" activePane="bottomLeft" state="frozen"/>
      <selection pane="topLeft" activeCell="A1" sqref="A1"/>
      <selection pane="bottomLeft" activeCell="A20" sqref="A2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13.83203125" style="2" bestFit="1" customWidth="1"/>
    <col min="39" max="39" width="3.33203125" style="2" customWidth="1"/>
    <col min="40" max="40" width="13.33203125" style="2" customWidth="1"/>
    <col min="41" max="41" width="12.33203125" style="2" bestFit="1" customWidth="1"/>
    <col min="42" max="42" width="4.16015625" style="2" customWidth="1"/>
    <col min="43" max="43" width="6" style="2" bestFit="1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111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112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81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6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11"/>
      <c r="AQ5" s="13"/>
      <c r="BE5" s="205" t="s">
        <v>14</v>
      </c>
      <c r="BS5" s="6" t="s">
        <v>6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08" t="s">
        <v>117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11"/>
      <c r="AQ6" s="13"/>
      <c r="BE6" s="182"/>
      <c r="BS6" s="6" t="s">
        <v>16</v>
      </c>
    </row>
    <row r="7" spans="2:71" s="2" customFormat="1" ht="15" customHeight="1">
      <c r="B7" s="10"/>
      <c r="C7" s="11"/>
      <c r="D7" s="19" t="s">
        <v>17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18</v>
      </c>
      <c r="AL7" s="11"/>
      <c r="AM7" s="11"/>
      <c r="AN7" s="17"/>
      <c r="AO7" s="11"/>
      <c r="AP7" s="11"/>
      <c r="AQ7" s="13"/>
      <c r="BE7" s="182"/>
      <c r="BS7" s="6" t="s">
        <v>19</v>
      </c>
    </row>
    <row r="8" spans="2:71" s="2" customFormat="1" ht="15" customHeight="1">
      <c r="B8" s="10"/>
      <c r="C8" s="11"/>
      <c r="D8" s="19" t="s">
        <v>20</v>
      </c>
      <c r="E8" s="11"/>
      <c r="F8" s="11"/>
      <c r="G8" s="11"/>
      <c r="H8" s="11"/>
      <c r="I8" s="11"/>
      <c r="J8" s="11"/>
      <c r="K8" s="17" t="s">
        <v>21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22</v>
      </c>
      <c r="AL8" s="11"/>
      <c r="AM8" s="11"/>
      <c r="AN8" s="20"/>
      <c r="AO8" s="11"/>
      <c r="AP8" s="11"/>
      <c r="AQ8" s="13"/>
      <c r="BE8" s="182"/>
      <c r="BS8" s="6" t="s">
        <v>23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82"/>
      <c r="BS9" s="6" t="s">
        <v>24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/>
      <c r="AO10" s="11"/>
      <c r="AP10" s="11"/>
      <c r="AQ10" s="13"/>
      <c r="BE10" s="182"/>
      <c r="BS10" s="6" t="s">
        <v>16</v>
      </c>
    </row>
    <row r="11" spans="2:71" s="2" customFormat="1" ht="19.5" customHeight="1">
      <c r="B11" s="10"/>
      <c r="C11" s="11"/>
      <c r="D11" s="11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27</v>
      </c>
      <c r="AL11" s="11"/>
      <c r="AM11" s="11"/>
      <c r="AN11" s="17"/>
      <c r="AO11" s="11"/>
      <c r="AP11" s="11"/>
      <c r="AQ11" s="13"/>
      <c r="BE11" s="182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82"/>
      <c r="BS12" s="6" t="s">
        <v>16</v>
      </c>
    </row>
    <row r="13" spans="2:71" s="2" customFormat="1" ht="15" customHeight="1">
      <c r="B13" s="10"/>
      <c r="C13" s="11"/>
      <c r="D13" s="19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29</v>
      </c>
      <c r="AO13" s="11"/>
      <c r="AP13" s="11"/>
      <c r="AQ13" s="13"/>
      <c r="BE13" s="182"/>
      <c r="BS13" s="6" t="s">
        <v>16</v>
      </c>
    </row>
    <row r="14" spans="2:71" s="2" customFormat="1" ht="15.75" customHeight="1">
      <c r="B14" s="10"/>
      <c r="C14" s="11"/>
      <c r="D14" s="11"/>
      <c r="E14" s="209" t="s">
        <v>29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19" t="s">
        <v>27</v>
      </c>
      <c r="AL14" s="11"/>
      <c r="AM14" s="11"/>
      <c r="AN14" s="21" t="s">
        <v>29</v>
      </c>
      <c r="AO14" s="11"/>
      <c r="AP14" s="11"/>
      <c r="AQ14" s="13"/>
      <c r="BE14" s="182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82"/>
      <c r="BS15" s="6" t="s">
        <v>4</v>
      </c>
    </row>
    <row r="16" spans="2:71" s="2" customFormat="1" ht="15" customHeight="1">
      <c r="B16" s="10"/>
      <c r="C16" s="11"/>
      <c r="D16" s="19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/>
      <c r="AO16" s="11"/>
      <c r="AP16" s="11"/>
      <c r="AQ16" s="13"/>
      <c r="BE16" s="182"/>
      <c r="BS16" s="6" t="s">
        <v>4</v>
      </c>
    </row>
    <row r="17" spans="2:71" s="2" customFormat="1" ht="19.5" customHeight="1">
      <c r="B17" s="10"/>
      <c r="C17" s="11"/>
      <c r="D17" s="11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27</v>
      </c>
      <c r="AL17" s="11"/>
      <c r="AM17" s="11"/>
      <c r="AN17" s="17"/>
      <c r="AO17" s="11"/>
      <c r="AP17" s="11"/>
      <c r="AQ17" s="13"/>
      <c r="BE17" s="182"/>
      <c r="BS17" s="6" t="s">
        <v>31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82"/>
      <c r="BS18" s="6" t="s">
        <v>6</v>
      </c>
    </row>
    <row r="19" spans="2:71" s="2" customFormat="1" ht="15" customHeight="1">
      <c r="B19" s="10"/>
      <c r="C19" s="11"/>
      <c r="D19" s="19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82"/>
      <c r="BS19" s="6" t="s">
        <v>6</v>
      </c>
    </row>
    <row r="20" spans="2:71" s="2" customFormat="1" ht="15.75" customHeight="1">
      <c r="B20" s="10"/>
      <c r="C20" s="11"/>
      <c r="D20" s="11"/>
      <c r="E20" s="210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11"/>
      <c r="AP20" s="11"/>
      <c r="AQ20" s="13"/>
      <c r="BE20" s="182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82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82"/>
    </row>
    <row r="23" spans="2:57" s="6" customFormat="1" ht="27" customHeight="1">
      <c r="B23" s="23"/>
      <c r="C23" s="24"/>
      <c r="D23" s="25" t="s">
        <v>33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1">
        <f>ROUND($AG$51,2)</f>
        <v>0</v>
      </c>
      <c r="AL23" s="212"/>
      <c r="AM23" s="212"/>
      <c r="AN23" s="212"/>
      <c r="AO23" s="212"/>
      <c r="AP23" s="24"/>
      <c r="AQ23" s="27"/>
      <c r="BE23" s="20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3" t="s">
        <v>34</v>
      </c>
      <c r="M25" s="195"/>
      <c r="N25" s="195"/>
      <c r="O25" s="195"/>
      <c r="P25" s="24"/>
      <c r="Q25" s="24"/>
      <c r="R25" s="24"/>
      <c r="S25" s="24"/>
      <c r="T25" s="24"/>
      <c r="U25" s="24"/>
      <c r="V25" s="24"/>
      <c r="W25" s="213" t="s">
        <v>35</v>
      </c>
      <c r="X25" s="195"/>
      <c r="Y25" s="195"/>
      <c r="Z25" s="195"/>
      <c r="AA25" s="195"/>
      <c r="AB25" s="195"/>
      <c r="AC25" s="195"/>
      <c r="AD25" s="195"/>
      <c r="AE25" s="195"/>
      <c r="AF25" s="24"/>
      <c r="AG25" s="24"/>
      <c r="AH25" s="24"/>
      <c r="AI25" s="24"/>
      <c r="AJ25" s="24"/>
      <c r="AK25" s="213" t="s">
        <v>36</v>
      </c>
      <c r="AL25" s="195"/>
      <c r="AM25" s="195"/>
      <c r="AN25" s="195"/>
      <c r="AO25" s="195"/>
      <c r="AP25" s="24"/>
      <c r="AQ25" s="27"/>
      <c r="BE25" s="200"/>
    </row>
    <row r="26" spans="2:57" s="6" customFormat="1" ht="15" customHeight="1">
      <c r="B26" s="29"/>
      <c r="C26" s="30"/>
      <c r="D26" s="30" t="s">
        <v>37</v>
      </c>
      <c r="E26" s="30"/>
      <c r="F26" s="30" t="s">
        <v>38</v>
      </c>
      <c r="G26" s="30"/>
      <c r="H26" s="30"/>
      <c r="I26" s="30"/>
      <c r="J26" s="30"/>
      <c r="K26" s="30"/>
      <c r="L26" s="202">
        <v>0.21</v>
      </c>
      <c r="M26" s="203"/>
      <c r="N26" s="203"/>
      <c r="O26" s="203"/>
      <c r="P26" s="30"/>
      <c r="Q26" s="30"/>
      <c r="R26" s="30"/>
      <c r="S26" s="30"/>
      <c r="T26" s="30"/>
      <c r="U26" s="30"/>
      <c r="V26" s="30"/>
      <c r="W26" s="204">
        <f>AK23</f>
        <v>0</v>
      </c>
      <c r="X26" s="203"/>
      <c r="Y26" s="203"/>
      <c r="Z26" s="203"/>
      <c r="AA26" s="203"/>
      <c r="AB26" s="203"/>
      <c r="AC26" s="203"/>
      <c r="AD26" s="203"/>
      <c r="AE26" s="203"/>
      <c r="AF26" s="30"/>
      <c r="AG26" s="30"/>
      <c r="AH26" s="30"/>
      <c r="AI26" s="30"/>
      <c r="AJ26" s="30"/>
      <c r="AK26" s="204">
        <f>0.21*W26</f>
        <v>0</v>
      </c>
      <c r="AL26" s="203"/>
      <c r="AM26" s="203"/>
      <c r="AN26" s="203"/>
      <c r="AO26" s="203"/>
      <c r="AP26" s="30"/>
      <c r="AQ26" s="31"/>
      <c r="BE26" s="206"/>
    </row>
    <row r="27" spans="2:57" s="6" customFormat="1" ht="15" customHeight="1">
      <c r="B27" s="29"/>
      <c r="C27" s="30"/>
      <c r="D27" s="30"/>
      <c r="E27" s="30"/>
      <c r="F27" s="30" t="s">
        <v>39</v>
      </c>
      <c r="G27" s="30"/>
      <c r="H27" s="30"/>
      <c r="I27" s="30"/>
      <c r="J27" s="30"/>
      <c r="K27" s="30"/>
      <c r="L27" s="202">
        <v>0.15</v>
      </c>
      <c r="M27" s="203"/>
      <c r="N27" s="203"/>
      <c r="O27" s="203"/>
      <c r="P27" s="30"/>
      <c r="Q27" s="30"/>
      <c r="R27" s="30"/>
      <c r="S27" s="30"/>
      <c r="T27" s="30"/>
      <c r="U27" s="30"/>
      <c r="V27" s="30"/>
      <c r="W27" s="204"/>
      <c r="X27" s="203"/>
      <c r="Y27" s="203"/>
      <c r="Z27" s="203"/>
      <c r="AA27" s="203"/>
      <c r="AB27" s="203"/>
      <c r="AC27" s="203"/>
      <c r="AD27" s="203"/>
      <c r="AE27" s="203"/>
      <c r="AF27" s="30"/>
      <c r="AG27" s="30"/>
      <c r="AH27" s="30"/>
      <c r="AI27" s="30"/>
      <c r="AJ27" s="30"/>
      <c r="AK27" s="204"/>
      <c r="AL27" s="203"/>
      <c r="AM27" s="203"/>
      <c r="AN27" s="203"/>
      <c r="AO27" s="203"/>
      <c r="AP27" s="30"/>
      <c r="AQ27" s="31"/>
      <c r="BE27" s="206"/>
    </row>
    <row r="28" spans="2:57" s="6" customFormat="1" ht="15" customHeight="1" hidden="1">
      <c r="B28" s="29"/>
      <c r="C28" s="30"/>
      <c r="D28" s="30"/>
      <c r="E28" s="30"/>
      <c r="F28" s="30" t="s">
        <v>40</v>
      </c>
      <c r="G28" s="30"/>
      <c r="H28" s="30"/>
      <c r="I28" s="30"/>
      <c r="J28" s="30"/>
      <c r="K28" s="30"/>
      <c r="L28" s="202">
        <v>0.21</v>
      </c>
      <c r="M28" s="203"/>
      <c r="N28" s="203"/>
      <c r="O28" s="203"/>
      <c r="P28" s="30"/>
      <c r="Q28" s="30"/>
      <c r="R28" s="30"/>
      <c r="S28" s="30"/>
      <c r="T28" s="30"/>
      <c r="U28" s="30"/>
      <c r="V28" s="30"/>
      <c r="W28" s="204" t="e">
        <f>ROUND($BB$51,2)</f>
        <v>#REF!</v>
      </c>
      <c r="X28" s="203"/>
      <c r="Y28" s="203"/>
      <c r="Z28" s="203"/>
      <c r="AA28" s="203"/>
      <c r="AB28" s="203"/>
      <c r="AC28" s="203"/>
      <c r="AD28" s="203"/>
      <c r="AE28" s="203"/>
      <c r="AF28" s="30"/>
      <c r="AG28" s="30"/>
      <c r="AH28" s="30"/>
      <c r="AI28" s="30"/>
      <c r="AJ28" s="30"/>
      <c r="AK28" s="204">
        <v>0</v>
      </c>
      <c r="AL28" s="203"/>
      <c r="AM28" s="203"/>
      <c r="AN28" s="203"/>
      <c r="AO28" s="203"/>
      <c r="AP28" s="30"/>
      <c r="AQ28" s="31"/>
      <c r="BE28" s="206"/>
    </row>
    <row r="29" spans="2:57" s="6" customFormat="1" ht="15" customHeight="1" hidden="1">
      <c r="B29" s="29"/>
      <c r="C29" s="30"/>
      <c r="D29" s="30"/>
      <c r="E29" s="30"/>
      <c r="F29" s="30" t="s">
        <v>41</v>
      </c>
      <c r="G29" s="30"/>
      <c r="H29" s="30"/>
      <c r="I29" s="30"/>
      <c r="J29" s="30"/>
      <c r="K29" s="30"/>
      <c r="L29" s="202">
        <v>0.15</v>
      </c>
      <c r="M29" s="203"/>
      <c r="N29" s="203"/>
      <c r="O29" s="203"/>
      <c r="P29" s="30"/>
      <c r="Q29" s="30"/>
      <c r="R29" s="30"/>
      <c r="S29" s="30"/>
      <c r="T29" s="30"/>
      <c r="U29" s="30"/>
      <c r="V29" s="30"/>
      <c r="W29" s="204" t="e">
        <f>ROUND($BC$51,2)</f>
        <v>#REF!</v>
      </c>
      <c r="X29" s="203"/>
      <c r="Y29" s="203"/>
      <c r="Z29" s="203"/>
      <c r="AA29" s="203"/>
      <c r="AB29" s="203"/>
      <c r="AC29" s="203"/>
      <c r="AD29" s="203"/>
      <c r="AE29" s="203"/>
      <c r="AF29" s="30"/>
      <c r="AG29" s="30"/>
      <c r="AH29" s="30"/>
      <c r="AI29" s="30"/>
      <c r="AJ29" s="30"/>
      <c r="AK29" s="204">
        <v>0</v>
      </c>
      <c r="AL29" s="203"/>
      <c r="AM29" s="203"/>
      <c r="AN29" s="203"/>
      <c r="AO29" s="203"/>
      <c r="AP29" s="30"/>
      <c r="AQ29" s="31"/>
      <c r="BE29" s="206"/>
    </row>
    <row r="30" spans="2:57" s="6" customFormat="1" ht="15" customHeight="1" hidden="1">
      <c r="B30" s="29"/>
      <c r="C30" s="30"/>
      <c r="D30" s="30"/>
      <c r="E30" s="30"/>
      <c r="F30" s="30" t="s">
        <v>42</v>
      </c>
      <c r="G30" s="30"/>
      <c r="H30" s="30"/>
      <c r="I30" s="30"/>
      <c r="J30" s="30"/>
      <c r="K30" s="30"/>
      <c r="L30" s="202">
        <v>0</v>
      </c>
      <c r="M30" s="203"/>
      <c r="N30" s="203"/>
      <c r="O30" s="203"/>
      <c r="P30" s="30"/>
      <c r="Q30" s="30"/>
      <c r="R30" s="30"/>
      <c r="S30" s="30"/>
      <c r="T30" s="30"/>
      <c r="U30" s="30"/>
      <c r="V30" s="30"/>
      <c r="W30" s="204" t="e">
        <f>ROUND($BD$51,2)</f>
        <v>#REF!</v>
      </c>
      <c r="X30" s="203"/>
      <c r="Y30" s="203"/>
      <c r="Z30" s="203"/>
      <c r="AA30" s="203"/>
      <c r="AB30" s="203"/>
      <c r="AC30" s="203"/>
      <c r="AD30" s="203"/>
      <c r="AE30" s="203"/>
      <c r="AF30" s="30"/>
      <c r="AG30" s="30"/>
      <c r="AH30" s="30"/>
      <c r="AI30" s="30"/>
      <c r="AJ30" s="30"/>
      <c r="AK30" s="204">
        <v>0</v>
      </c>
      <c r="AL30" s="203"/>
      <c r="AM30" s="203"/>
      <c r="AN30" s="203"/>
      <c r="AO30" s="203"/>
      <c r="AP30" s="30"/>
      <c r="AQ30" s="31"/>
      <c r="BE30" s="20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0"/>
    </row>
    <row r="32" spans="2:57" s="6" customFormat="1" ht="27" customHeight="1">
      <c r="B32" s="23"/>
      <c r="C32" s="32"/>
      <c r="D32" s="33" t="s">
        <v>43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44</v>
      </c>
      <c r="U32" s="34"/>
      <c r="V32" s="34"/>
      <c r="W32" s="34"/>
      <c r="X32" s="189" t="s">
        <v>45</v>
      </c>
      <c r="Y32" s="184"/>
      <c r="Z32" s="184"/>
      <c r="AA32" s="184"/>
      <c r="AB32" s="184"/>
      <c r="AC32" s="34"/>
      <c r="AD32" s="34"/>
      <c r="AE32" s="34"/>
      <c r="AF32" s="34"/>
      <c r="AG32" s="34"/>
      <c r="AH32" s="34"/>
      <c r="AI32" s="34"/>
      <c r="AJ32" s="34"/>
      <c r="AK32" s="190">
        <f>AK23+AK26</f>
        <v>0</v>
      </c>
      <c r="AL32" s="184"/>
      <c r="AM32" s="184"/>
      <c r="AN32" s="184"/>
      <c r="AO32" s="191"/>
      <c r="AP32" s="32"/>
      <c r="AQ32" s="37"/>
      <c r="BE32" s="20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>
        <f>$K$5</f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2" t="str">
        <f>$K$6</f>
        <v>Sdružená zakázka oprava místních komuikací v obci Olší</v>
      </c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20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22</v>
      </c>
      <c r="AJ44" s="24"/>
      <c r="AK44" s="24"/>
      <c r="AL44" s="24"/>
      <c r="AM44" s="194">
        <f>IF($AN$8="","",$AN$8)</f>
      </c>
      <c r="AN44" s="19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>
        <f>IF($E$11="","",$E$11)</f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30</v>
      </c>
      <c r="AJ46" s="24"/>
      <c r="AK46" s="24"/>
      <c r="AL46" s="24"/>
      <c r="AM46" s="196"/>
      <c r="AN46" s="195"/>
      <c r="AO46" s="195"/>
      <c r="AP46" s="195"/>
      <c r="AQ46" s="24"/>
      <c r="AR46" s="43"/>
      <c r="AS46" s="197" t="s">
        <v>47</v>
      </c>
      <c r="AT46" s="19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28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99"/>
      <c r="AT47" s="20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1"/>
      <c r="AT48" s="195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183" t="s">
        <v>48</v>
      </c>
      <c r="D49" s="184"/>
      <c r="E49" s="184"/>
      <c r="F49" s="184"/>
      <c r="G49" s="184"/>
      <c r="H49" s="34"/>
      <c r="I49" s="185" t="s">
        <v>49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6" t="s">
        <v>50</v>
      </c>
      <c r="AH49" s="184"/>
      <c r="AI49" s="184"/>
      <c r="AJ49" s="184"/>
      <c r="AK49" s="184"/>
      <c r="AL49" s="184"/>
      <c r="AM49" s="184"/>
      <c r="AN49" s="185"/>
      <c r="AO49" s="184"/>
      <c r="AP49" s="184"/>
      <c r="AQ49" s="57" t="s">
        <v>51</v>
      </c>
      <c r="AR49" s="43"/>
      <c r="AS49" s="58" t="s">
        <v>52</v>
      </c>
      <c r="AT49" s="59" t="s">
        <v>53</v>
      </c>
      <c r="AU49" s="59" t="s">
        <v>54</v>
      </c>
      <c r="AV49" s="59" t="s">
        <v>55</v>
      </c>
      <c r="AW49" s="59" t="s">
        <v>56</v>
      </c>
      <c r="AX49" s="59" t="s">
        <v>57</v>
      </c>
      <c r="AY49" s="59" t="s">
        <v>58</v>
      </c>
      <c r="AZ49" s="59" t="s">
        <v>59</v>
      </c>
      <c r="BA49" s="59" t="s">
        <v>60</v>
      </c>
      <c r="BB49" s="59" t="s">
        <v>61</v>
      </c>
      <c r="BC49" s="59" t="s">
        <v>62</v>
      </c>
      <c r="BD49" s="60" t="s">
        <v>63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64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187">
        <f>SUM(AG52:AM54)</f>
        <v>0</v>
      </c>
      <c r="AH51" s="187"/>
      <c r="AI51" s="187"/>
      <c r="AJ51" s="187"/>
      <c r="AK51" s="187"/>
      <c r="AL51" s="187"/>
      <c r="AM51" s="187"/>
      <c r="AN51" s="188"/>
      <c r="AO51" s="188"/>
      <c r="AP51" s="188"/>
      <c r="AQ51" s="67"/>
      <c r="AR51" s="50"/>
      <c r="AS51" s="68" t="e">
        <f>ROUND(#REF!,2)</f>
        <v>#REF!</v>
      </c>
      <c r="AT51" s="69" t="e">
        <f>ROUND(SUM($AV$51:$AW$51),2)</f>
        <v>#REF!</v>
      </c>
      <c r="AU51" s="70" t="e">
        <f>ROUND(#REF!,5)</f>
        <v>#REF!</v>
      </c>
      <c r="AV51" s="69" t="e">
        <f>ROUND($AZ$51*$L$26,2)</f>
        <v>#REF!</v>
      </c>
      <c r="AW51" s="69" t="e">
        <f>ROUND($BA$51*$L$27,2)</f>
        <v>#REF!</v>
      </c>
      <c r="AX51" s="69" t="e">
        <f>ROUND($BB$51*$L$26,2)</f>
        <v>#REF!</v>
      </c>
      <c r="AY51" s="69" t="e">
        <f>ROUND($BC$51*$L$27,2)</f>
        <v>#REF!</v>
      </c>
      <c r="AZ51" s="69" t="e">
        <f>ROUND(#REF!,2)</f>
        <v>#REF!</v>
      </c>
      <c r="BA51" s="69" t="e">
        <f>ROUND(#REF!,2)</f>
        <v>#REF!</v>
      </c>
      <c r="BB51" s="69" t="e">
        <f>ROUND(#REF!,2)</f>
        <v>#REF!</v>
      </c>
      <c r="BC51" s="69" t="e">
        <f>ROUND(#REF!,2)</f>
        <v>#REF!</v>
      </c>
      <c r="BD51" s="71" t="e">
        <f>ROUND(#REF!,2)</f>
        <v>#REF!</v>
      </c>
      <c r="BS51" s="47" t="s">
        <v>65</v>
      </c>
      <c r="BT51" s="47" t="s">
        <v>66</v>
      </c>
      <c r="BV51" s="47" t="s">
        <v>67</v>
      </c>
      <c r="BW51" s="47" t="s">
        <v>5</v>
      </c>
      <c r="BX51" s="47" t="s">
        <v>68</v>
      </c>
    </row>
    <row r="52" spans="1:56" s="72" customFormat="1" ht="28.5" customHeight="1">
      <c r="A52" s="143"/>
      <c r="B52" s="73"/>
      <c r="C52" s="74"/>
      <c r="D52" s="150"/>
      <c r="E52" s="74"/>
      <c r="F52" s="74"/>
      <c r="G52" s="74"/>
      <c r="H52" s="74"/>
      <c r="I52" s="74"/>
      <c r="J52" s="179" t="s">
        <v>134</v>
      </c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70"/>
      <c r="AH52" s="170"/>
      <c r="AI52" s="178">
        <f>'Místní komunikace 5c '!J25</f>
        <v>0</v>
      </c>
      <c r="AJ52" s="178"/>
      <c r="AK52" s="178"/>
      <c r="AL52" s="178"/>
      <c r="AM52" s="170"/>
      <c r="AN52" s="155"/>
      <c r="AO52" s="155"/>
      <c r="AP52" s="155"/>
      <c r="AQ52" s="75"/>
      <c r="AR52" s="76"/>
      <c r="AS52" s="151"/>
      <c r="AT52" s="151"/>
      <c r="AU52" s="152"/>
      <c r="AV52" s="151"/>
      <c r="AW52" s="151"/>
      <c r="AX52" s="151"/>
      <c r="AY52" s="151"/>
      <c r="AZ52" s="151"/>
      <c r="BA52" s="151"/>
      <c r="BB52" s="151"/>
      <c r="BC52" s="151"/>
      <c r="BD52" s="151"/>
    </row>
    <row r="53" spans="1:56" s="72" customFormat="1" ht="28.5" customHeight="1">
      <c r="A53" s="143"/>
      <c r="B53" s="73"/>
      <c r="C53" s="74"/>
      <c r="D53" s="150"/>
      <c r="E53" s="74"/>
      <c r="F53" s="74"/>
      <c r="G53" s="74"/>
      <c r="H53" s="74"/>
      <c r="I53" s="74"/>
      <c r="J53" s="179" t="s">
        <v>135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70"/>
      <c r="AH53" s="170"/>
      <c r="AI53" s="178">
        <f>'Místní komunikace 6c'!J25</f>
        <v>0</v>
      </c>
      <c r="AJ53" s="178"/>
      <c r="AK53" s="178"/>
      <c r="AL53" s="178"/>
      <c r="AM53" s="170"/>
      <c r="AN53" s="155"/>
      <c r="AO53" s="155"/>
      <c r="AP53" s="155"/>
      <c r="AQ53" s="75"/>
      <c r="AR53" s="76"/>
      <c r="AS53" s="151"/>
      <c r="AT53" s="151"/>
      <c r="AU53" s="152"/>
      <c r="AV53" s="151"/>
      <c r="AW53" s="151"/>
      <c r="AX53" s="151"/>
      <c r="AY53" s="151"/>
      <c r="AZ53" s="151"/>
      <c r="BA53" s="151"/>
      <c r="BB53" s="151"/>
      <c r="BC53" s="151"/>
      <c r="BD53" s="151"/>
    </row>
    <row r="54" spans="1:56" s="72" customFormat="1" ht="28.5" customHeight="1">
      <c r="A54" s="143"/>
      <c r="B54" s="73"/>
      <c r="C54" s="74"/>
      <c r="D54" s="150"/>
      <c r="E54" s="74"/>
      <c r="F54" s="74"/>
      <c r="G54" s="74"/>
      <c r="H54" s="74"/>
      <c r="I54" s="74"/>
      <c r="J54" s="179" t="s">
        <v>136</v>
      </c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70"/>
      <c r="AH54" s="170"/>
      <c r="AI54" s="178">
        <f>'Místní komunikace 7c '!J25</f>
        <v>0</v>
      </c>
      <c r="AJ54" s="178"/>
      <c r="AK54" s="178"/>
      <c r="AL54" s="178"/>
      <c r="AM54" s="170"/>
      <c r="AN54" s="155"/>
      <c r="AO54" s="155"/>
      <c r="AP54" s="155"/>
      <c r="AQ54" s="75"/>
      <c r="AR54" s="76"/>
      <c r="AS54" s="151"/>
      <c r="AT54" s="151"/>
      <c r="AU54" s="152"/>
      <c r="AV54" s="151"/>
      <c r="AW54" s="151"/>
      <c r="AX54" s="151"/>
      <c r="AY54" s="151"/>
      <c r="AZ54" s="151"/>
      <c r="BA54" s="151"/>
      <c r="BB54" s="151"/>
      <c r="BC54" s="151"/>
      <c r="BD54" s="151"/>
    </row>
    <row r="55" spans="1:56" s="72" customFormat="1" ht="28.5" customHeight="1">
      <c r="A55" s="143"/>
      <c r="B55" s="73"/>
      <c r="C55" s="74"/>
      <c r="D55" s="150"/>
      <c r="E55" s="74"/>
      <c r="F55" s="74"/>
      <c r="G55" s="74"/>
      <c r="H55" s="74"/>
      <c r="I55" s="74"/>
      <c r="J55" s="150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170"/>
      <c r="AH55" s="170"/>
      <c r="AI55" s="170"/>
      <c r="AJ55" s="170"/>
      <c r="AK55" s="170"/>
      <c r="AL55" s="170"/>
      <c r="AM55" s="170"/>
      <c r="AN55" s="155"/>
      <c r="AO55" s="155"/>
      <c r="AP55" s="155"/>
      <c r="AQ55" s="75"/>
      <c r="AR55" s="76"/>
      <c r="AS55" s="151"/>
      <c r="AT55" s="151"/>
      <c r="AU55" s="152"/>
      <c r="AV55" s="151"/>
      <c r="AW55" s="151"/>
      <c r="AX55" s="151"/>
      <c r="AY55" s="151"/>
      <c r="AZ55" s="151"/>
      <c r="BA55" s="151"/>
      <c r="BB55" s="151"/>
      <c r="BC55" s="151"/>
      <c r="BD55" s="151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formatColumns="0" formatRows="0" sort="0" autoFilter="0"/>
  <mergeCells count="4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I53:AL53"/>
    <mergeCell ref="AG51:AM51"/>
    <mergeCell ref="AN51:AP51"/>
    <mergeCell ref="X32:AB32"/>
    <mergeCell ref="AK32:AO32"/>
    <mergeCell ref="L42:AO42"/>
    <mergeCell ref="AM44:AN44"/>
    <mergeCell ref="AM46:AP46"/>
    <mergeCell ref="AI54:AL54"/>
    <mergeCell ref="J52:AF52"/>
    <mergeCell ref="J53:AF53"/>
    <mergeCell ref="J54:AF54"/>
    <mergeCell ref="AR2:BE2"/>
    <mergeCell ref="C49:G49"/>
    <mergeCell ref="I49:AF49"/>
    <mergeCell ref="AG49:AM49"/>
    <mergeCell ref="AN49:AP49"/>
    <mergeCell ref="AI52:AL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IV89"/>
  <sheetViews>
    <sheetView showGridLines="0" zoomScalePageLayoutView="0" workbookViewId="0" topLeftCell="A1">
      <pane ySplit="1" topLeftCell="A63" activePane="bottomLeft" state="frozen"/>
      <selection pane="topLeft" activeCell="A1" sqref="A1"/>
      <selection pane="bottomLeft" activeCell="I75" sqref="I75:I85"/>
    </sheetView>
  </sheetViews>
  <sheetFormatPr defaultColWidth="10.5" defaultRowHeight="14.25" customHeight="1"/>
  <cols>
    <col min="1" max="1" width="8.33203125" style="2" customWidth="1"/>
    <col min="2" max="2" width="1.83203125" style="2" customWidth="1"/>
    <col min="3" max="3" width="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5"/>
      <c r="C1" s="145"/>
      <c r="D1" s="144" t="s">
        <v>1</v>
      </c>
      <c r="E1" s="145"/>
      <c r="F1" s="156" t="s">
        <v>113</v>
      </c>
      <c r="G1" s="214" t="s">
        <v>114</v>
      </c>
      <c r="H1" s="214"/>
      <c r="I1" s="145"/>
      <c r="J1" s="156" t="s">
        <v>115</v>
      </c>
      <c r="K1" s="144" t="s">
        <v>69</v>
      </c>
      <c r="L1" s="156" t="s">
        <v>116</v>
      </c>
      <c r="M1" s="156"/>
      <c r="N1" s="156"/>
      <c r="O1" s="156"/>
      <c r="P1" s="156"/>
      <c r="Q1" s="156"/>
      <c r="R1" s="156"/>
      <c r="S1" s="156"/>
      <c r="T1" s="156"/>
      <c r="U1" s="142"/>
      <c r="V1" s="1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181"/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2" t="s">
        <v>5</v>
      </c>
      <c r="AZ2" s="6" t="s">
        <v>70</v>
      </c>
      <c r="BA2" s="6" t="s">
        <v>21</v>
      </c>
      <c r="BB2" s="6" t="s">
        <v>21</v>
      </c>
      <c r="BC2" s="6" t="s">
        <v>71</v>
      </c>
      <c r="BD2" s="6" t="s">
        <v>72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77"/>
      <c r="J3" s="8"/>
      <c r="K3" s="9"/>
      <c r="AT3" s="2" t="s">
        <v>72</v>
      </c>
    </row>
    <row r="4" spans="2:46" s="2" customFormat="1" ht="37.5" customHeight="1">
      <c r="B4" s="10"/>
      <c r="C4" s="11"/>
      <c r="D4" s="12" t="s">
        <v>73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2" t="s">
        <v>137</v>
      </c>
      <c r="F7" s="195"/>
      <c r="G7" s="195"/>
      <c r="H7" s="19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17</v>
      </c>
      <c r="E9" s="24"/>
      <c r="F9" s="17"/>
      <c r="G9" s="24"/>
      <c r="H9" s="24"/>
      <c r="I9" s="78" t="s">
        <v>18</v>
      </c>
      <c r="J9" s="17"/>
      <c r="K9" s="27"/>
    </row>
    <row r="10" spans="2:11" s="6" customFormat="1" ht="15" customHeight="1">
      <c r="B10" s="23"/>
      <c r="C10" s="24"/>
      <c r="D10" s="19" t="s">
        <v>20</v>
      </c>
      <c r="E10" s="24"/>
      <c r="F10" s="17" t="s">
        <v>21</v>
      </c>
      <c r="G10" s="24"/>
      <c r="H10" s="24"/>
      <c r="I10" s="78" t="s">
        <v>22</v>
      </c>
      <c r="J10" s="52"/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25</v>
      </c>
      <c r="E12" s="24"/>
      <c r="F12" s="24"/>
      <c r="G12" s="24"/>
      <c r="H12" s="24"/>
      <c r="I12" s="78" t="s">
        <v>26</v>
      </c>
      <c r="J12" s="17"/>
      <c r="K12" s="27"/>
    </row>
    <row r="13" spans="2:11" s="6" customFormat="1" ht="18.75" customHeight="1">
      <c r="B13" s="23"/>
      <c r="C13" s="24"/>
      <c r="D13" s="24"/>
      <c r="E13" s="17"/>
      <c r="F13" s="24"/>
      <c r="G13" s="24"/>
      <c r="H13" s="24"/>
      <c r="I13" s="78" t="s">
        <v>27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28</v>
      </c>
      <c r="E15" s="24"/>
      <c r="F15" s="24"/>
      <c r="G15" s="24"/>
      <c r="H15" s="24"/>
      <c r="I15" s="78" t="s">
        <v>26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78" t="s">
        <v>27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30</v>
      </c>
      <c r="E18" s="24"/>
      <c r="F18" s="24"/>
      <c r="G18" s="24"/>
      <c r="H18" s="24"/>
      <c r="I18" s="78" t="s">
        <v>26</v>
      </c>
      <c r="J18" s="17"/>
      <c r="K18" s="27"/>
    </row>
    <row r="19" spans="2:11" s="6" customFormat="1" ht="18.75" customHeight="1">
      <c r="B19" s="23"/>
      <c r="C19" s="24"/>
      <c r="D19" s="24"/>
      <c r="E19" s="17"/>
      <c r="F19" s="24"/>
      <c r="G19" s="24"/>
      <c r="H19" s="24"/>
      <c r="I19" s="78" t="s">
        <v>27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32</v>
      </c>
      <c r="E21" s="24"/>
      <c r="F21" s="24"/>
      <c r="G21" s="24"/>
      <c r="H21" s="24"/>
      <c r="J21" s="24"/>
      <c r="K21" s="27"/>
    </row>
    <row r="22" spans="2:11" s="79" customFormat="1" ht="15.75" customHeight="1">
      <c r="B22" s="80"/>
      <c r="C22" s="81"/>
      <c r="D22" s="81"/>
      <c r="E22" s="210"/>
      <c r="F22" s="215"/>
      <c r="G22" s="215"/>
      <c r="H22" s="215"/>
      <c r="J22" s="81"/>
      <c r="K22" s="82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83"/>
    </row>
    <row r="25" spans="2:11" s="6" customFormat="1" ht="26.25" customHeight="1">
      <c r="B25" s="23"/>
      <c r="C25" s="24"/>
      <c r="D25" s="84" t="s">
        <v>33</v>
      </c>
      <c r="E25" s="24"/>
      <c r="F25" s="24"/>
      <c r="G25" s="24"/>
      <c r="H25" s="24"/>
      <c r="J25" s="66">
        <f>J52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3"/>
    </row>
    <row r="27" spans="2:11" s="6" customFormat="1" ht="15" customHeight="1">
      <c r="B27" s="23"/>
      <c r="C27" s="24"/>
      <c r="D27" s="24"/>
      <c r="E27" s="24"/>
      <c r="F27" s="28" t="s">
        <v>35</v>
      </c>
      <c r="G27" s="24"/>
      <c r="H27" s="24"/>
      <c r="I27" s="85" t="s">
        <v>34</v>
      </c>
      <c r="J27" s="28" t="s">
        <v>36</v>
      </c>
      <c r="K27" s="27"/>
    </row>
    <row r="28" spans="2:11" s="6" customFormat="1" ht="15" customHeight="1">
      <c r="B28" s="23"/>
      <c r="C28" s="24"/>
      <c r="D28" s="30" t="s">
        <v>37</v>
      </c>
      <c r="E28" s="30" t="s">
        <v>38</v>
      </c>
      <c r="F28" s="86">
        <f>J25</f>
        <v>0</v>
      </c>
      <c r="G28" s="24"/>
      <c r="H28" s="24"/>
      <c r="I28" s="87">
        <v>0.21</v>
      </c>
      <c r="J28" s="86">
        <f>0.21*F28</f>
        <v>0</v>
      </c>
      <c r="K28" s="27"/>
    </row>
    <row r="29" spans="2:11" s="6" customFormat="1" ht="15" customHeight="1">
      <c r="B29" s="23"/>
      <c r="C29" s="24"/>
      <c r="D29" s="24"/>
      <c r="E29" s="30" t="s">
        <v>39</v>
      </c>
      <c r="F29" s="86">
        <f>ROUND(SUM($BF$72:$BF$81),2)</f>
        <v>0</v>
      </c>
      <c r="G29" s="24"/>
      <c r="H29" s="24"/>
      <c r="I29" s="87">
        <v>0.15</v>
      </c>
      <c r="J29" s="86">
        <f>ROUND(ROUND((SUM($BF$72:$BF$81)),2)*$I$29,2)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40</v>
      </c>
      <c r="F30" s="86">
        <f>ROUND(SUM($BG$72:$BG$81),2)</f>
        <v>0</v>
      </c>
      <c r="G30" s="24"/>
      <c r="H30" s="24"/>
      <c r="I30" s="87">
        <v>0.21</v>
      </c>
      <c r="J30" s="86">
        <v>0</v>
      </c>
      <c r="K30" s="27"/>
    </row>
    <row r="31" spans="2:11" s="6" customFormat="1" ht="15" customHeight="1" hidden="1">
      <c r="B31" s="23"/>
      <c r="C31" s="24"/>
      <c r="D31" s="24"/>
      <c r="E31" s="30" t="s">
        <v>41</v>
      </c>
      <c r="F31" s="86">
        <f>ROUND(SUM($BH$72:$BH$81),2)</f>
        <v>0</v>
      </c>
      <c r="G31" s="24"/>
      <c r="H31" s="24"/>
      <c r="I31" s="87">
        <v>0.15</v>
      </c>
      <c r="J31" s="86"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86">
        <f>ROUND(SUM($BI$72:$BI$81),2)</f>
        <v>0</v>
      </c>
      <c r="G32" s="24"/>
      <c r="H32" s="24"/>
      <c r="I32" s="87">
        <v>0</v>
      </c>
      <c r="J32" s="86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43</v>
      </c>
      <c r="E34" s="34"/>
      <c r="F34" s="34"/>
      <c r="G34" s="88" t="s">
        <v>44</v>
      </c>
      <c r="H34" s="35" t="s">
        <v>45</v>
      </c>
      <c r="I34" s="89"/>
      <c r="J34" s="36">
        <f>SUM($J$25:$J$32)</f>
        <v>0</v>
      </c>
      <c r="K34" s="90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1"/>
      <c r="J35" s="39"/>
      <c r="K35" s="40"/>
    </row>
    <row r="39" spans="2:11" s="6" customFormat="1" ht="7.5" customHeight="1"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2:11" s="6" customFormat="1" ht="37.5" customHeight="1">
      <c r="B40" s="23"/>
      <c r="C40" s="12" t="s">
        <v>74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2" t="str">
        <f>$E$7</f>
        <v>Místní komunikace 5c</v>
      </c>
      <c r="F43" s="195"/>
      <c r="G43" s="195"/>
      <c r="H43" s="19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20</v>
      </c>
      <c r="D45" s="24"/>
      <c r="E45" s="24"/>
      <c r="F45" s="17" t="str">
        <f>$F$10</f>
        <v> </v>
      </c>
      <c r="G45" s="24"/>
      <c r="H45" s="24"/>
      <c r="I45" s="78" t="s">
        <v>22</v>
      </c>
      <c r="J45" s="52">
        <f>IF($J$10="","",$J$10)</f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25</v>
      </c>
      <c r="D47" s="24"/>
      <c r="E47" s="24"/>
      <c r="F47" s="17">
        <f>$E$13</f>
        <v>0</v>
      </c>
      <c r="G47" s="24"/>
      <c r="H47" s="24"/>
      <c r="I47" s="78" t="s">
        <v>30</v>
      </c>
      <c r="J47" s="17">
        <f>$E$19</f>
        <v>0</v>
      </c>
      <c r="K47" s="27"/>
    </row>
    <row r="48" spans="2:11" s="6" customFormat="1" ht="15" customHeight="1">
      <c r="B48" s="23"/>
      <c r="C48" s="19" t="s">
        <v>28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95" t="s">
        <v>75</v>
      </c>
      <c r="D50" s="32"/>
      <c r="E50" s="32"/>
      <c r="F50" s="32"/>
      <c r="G50" s="32"/>
      <c r="H50" s="32"/>
      <c r="I50" s="96"/>
      <c r="J50" s="97" t="s">
        <v>76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77</v>
      </c>
      <c r="D52" s="24"/>
      <c r="E52" s="24"/>
      <c r="F52" s="24"/>
      <c r="G52" s="24"/>
      <c r="H52" s="24"/>
      <c r="J52" s="66">
        <f>J53</f>
        <v>0</v>
      </c>
      <c r="K52" s="27"/>
      <c r="AU52" s="6" t="s">
        <v>78</v>
      </c>
    </row>
    <row r="53" spans="2:11" s="98" customFormat="1" ht="25.5" customHeight="1">
      <c r="B53" s="99"/>
      <c r="C53" s="100"/>
      <c r="D53" s="101" t="s">
        <v>79</v>
      </c>
      <c r="E53" s="101"/>
      <c r="F53" s="101"/>
      <c r="G53" s="101"/>
      <c r="H53" s="101"/>
      <c r="I53" s="102"/>
      <c r="J53" s="103">
        <f>$J$73</f>
        <v>0</v>
      </c>
      <c r="K53" s="104"/>
    </row>
    <row r="54" spans="2:11" s="105" customFormat="1" ht="21" customHeight="1">
      <c r="B54" s="106"/>
      <c r="C54" s="107"/>
      <c r="D54" s="108" t="s">
        <v>80</v>
      </c>
      <c r="E54" s="108"/>
      <c r="F54" s="108"/>
      <c r="G54" s="108"/>
      <c r="H54" s="108"/>
      <c r="I54" s="109"/>
      <c r="J54" s="110">
        <f>$J$74</f>
        <v>0</v>
      </c>
      <c r="K54" s="111"/>
    </row>
    <row r="55" spans="2:11" s="6" customFormat="1" ht="22.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11" s="6" customFormat="1" ht="7.5" customHeight="1">
      <c r="B56" s="38"/>
      <c r="C56" s="39"/>
      <c r="D56" s="39"/>
      <c r="E56" s="39"/>
      <c r="F56" s="39"/>
      <c r="G56" s="39"/>
      <c r="H56" s="39"/>
      <c r="I56" s="91"/>
      <c r="J56" s="39"/>
      <c r="K56" s="40"/>
    </row>
    <row r="60" spans="2:12" s="6" customFormat="1" ht="7.5" customHeight="1">
      <c r="B60" s="41"/>
      <c r="C60" s="42"/>
      <c r="D60" s="42"/>
      <c r="E60" s="42"/>
      <c r="F60" s="42"/>
      <c r="G60" s="42"/>
      <c r="H60" s="42"/>
      <c r="I60" s="93"/>
      <c r="J60" s="42"/>
      <c r="K60" s="42"/>
      <c r="L60" s="43"/>
    </row>
    <row r="61" spans="2:12" s="6" customFormat="1" ht="37.5" customHeight="1">
      <c r="B61" s="23"/>
      <c r="C61" s="12" t="s">
        <v>81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7.5" customHeight="1">
      <c r="B62" s="23"/>
      <c r="C62" s="24"/>
      <c r="D62" s="24"/>
      <c r="E62" s="24"/>
      <c r="F62" s="24"/>
      <c r="G62" s="24"/>
      <c r="H62" s="24"/>
      <c r="J62" s="24"/>
      <c r="K62" s="24"/>
      <c r="L62" s="43"/>
    </row>
    <row r="63" spans="2:12" s="6" customFormat="1" ht="15" customHeight="1">
      <c r="B63" s="23"/>
      <c r="C63" s="19" t="s">
        <v>15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9.5" customHeight="1">
      <c r="B64" s="23"/>
      <c r="C64" s="24"/>
      <c r="D64" s="24"/>
      <c r="E64" s="192" t="str">
        <f>$E$7</f>
        <v>Místní komunikace 5c</v>
      </c>
      <c r="F64" s="195"/>
      <c r="G64" s="195"/>
      <c r="H64" s="195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20</v>
      </c>
      <c r="D66" s="24"/>
      <c r="E66" s="24"/>
      <c r="F66" s="17" t="str">
        <f>$F$10</f>
        <v> </v>
      </c>
      <c r="G66" s="24"/>
      <c r="H66" s="24"/>
      <c r="I66" s="78" t="s">
        <v>22</v>
      </c>
      <c r="J66" s="52">
        <f>IF($J$10="","",$J$10)</f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25</v>
      </c>
      <c r="D68" s="24"/>
      <c r="E68" s="24"/>
      <c r="F68" s="17">
        <f>$E$13</f>
        <v>0</v>
      </c>
      <c r="G68" s="24"/>
      <c r="H68" s="24"/>
      <c r="I68" s="78" t="s">
        <v>30</v>
      </c>
      <c r="J68" s="17"/>
      <c r="K68" s="24"/>
      <c r="L68" s="43"/>
    </row>
    <row r="69" spans="2:12" s="6" customFormat="1" ht="15" customHeight="1">
      <c r="B69" s="23"/>
      <c r="C69" s="19" t="s">
        <v>28</v>
      </c>
      <c r="D69" s="24"/>
      <c r="E69" s="24"/>
      <c r="F69" s="17">
        <f>IF($E$16="","",$E$16)</f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2" customFormat="1" ht="30" customHeight="1">
      <c r="B71" s="113"/>
      <c r="C71" s="114" t="s">
        <v>82</v>
      </c>
      <c r="D71" s="115" t="s">
        <v>51</v>
      </c>
      <c r="E71" s="115" t="s">
        <v>48</v>
      </c>
      <c r="F71" s="115" t="s">
        <v>83</v>
      </c>
      <c r="G71" s="115" t="s">
        <v>84</v>
      </c>
      <c r="H71" s="115" t="s">
        <v>85</v>
      </c>
      <c r="I71" s="116" t="s">
        <v>86</v>
      </c>
      <c r="J71" s="115" t="s">
        <v>87</v>
      </c>
      <c r="K71" s="117" t="s">
        <v>88</v>
      </c>
      <c r="L71" s="118"/>
      <c r="M71" s="58" t="s">
        <v>89</v>
      </c>
      <c r="N71" s="59" t="s">
        <v>37</v>
      </c>
      <c r="O71" s="59" t="s">
        <v>90</v>
      </c>
      <c r="P71" s="59" t="s">
        <v>91</v>
      </c>
      <c r="Q71" s="59" t="s">
        <v>92</v>
      </c>
      <c r="R71" s="59" t="s">
        <v>93</v>
      </c>
      <c r="S71" s="59" t="s">
        <v>94</v>
      </c>
      <c r="T71" s="60" t="s">
        <v>95</v>
      </c>
    </row>
    <row r="72" spans="2:63" s="6" customFormat="1" ht="30" customHeight="1">
      <c r="B72" s="23"/>
      <c r="C72" s="65" t="s">
        <v>77</v>
      </c>
      <c r="D72" s="24"/>
      <c r="E72" s="24"/>
      <c r="F72" s="24"/>
      <c r="G72" s="24"/>
      <c r="H72" s="24"/>
      <c r="J72" s="119">
        <f>J73</f>
        <v>0</v>
      </c>
      <c r="K72" s="24"/>
      <c r="L72" s="43"/>
      <c r="M72" s="62"/>
      <c r="N72" s="63"/>
      <c r="O72" s="63"/>
      <c r="P72" s="120" t="e">
        <f>$P$73</f>
        <v>#REF!</v>
      </c>
      <c r="Q72" s="63"/>
      <c r="R72" s="120" t="e">
        <f>$R$73</f>
        <v>#REF!</v>
      </c>
      <c r="S72" s="63"/>
      <c r="T72" s="121" t="e">
        <f>$T$73</f>
        <v>#REF!</v>
      </c>
      <c r="AT72" s="6" t="s">
        <v>65</v>
      </c>
      <c r="AU72" s="6" t="s">
        <v>78</v>
      </c>
      <c r="BK72" s="122" t="e">
        <f>$BK$73</f>
        <v>#REF!</v>
      </c>
    </row>
    <row r="73" spans="2:63" s="123" customFormat="1" ht="37.5" customHeight="1">
      <c r="B73" s="124"/>
      <c r="C73" s="125"/>
      <c r="D73" s="125" t="s">
        <v>65</v>
      </c>
      <c r="E73" s="126" t="s">
        <v>96</v>
      </c>
      <c r="F73" s="126" t="s">
        <v>97</v>
      </c>
      <c r="G73" s="125"/>
      <c r="H73" s="125"/>
      <c r="J73" s="127">
        <f>J74</f>
        <v>0</v>
      </c>
      <c r="K73" s="125"/>
      <c r="L73" s="128"/>
      <c r="M73" s="129"/>
      <c r="N73" s="125"/>
      <c r="O73" s="125"/>
      <c r="P73" s="130" t="e">
        <f>$P$74+#REF!+#REF!</f>
        <v>#REF!</v>
      </c>
      <c r="Q73" s="125"/>
      <c r="R73" s="130" t="e">
        <f>$R$74+#REF!+#REF!</f>
        <v>#REF!</v>
      </c>
      <c r="S73" s="125"/>
      <c r="T73" s="131" t="e">
        <f>$T$74+#REF!+#REF!</f>
        <v>#REF!</v>
      </c>
      <c r="AR73" s="132" t="s">
        <v>19</v>
      </c>
      <c r="AT73" s="132" t="s">
        <v>65</v>
      </c>
      <c r="AU73" s="132" t="s">
        <v>66</v>
      </c>
      <c r="AY73" s="132" t="s">
        <v>98</v>
      </c>
      <c r="BK73" s="133" t="e">
        <f>$BK$74+#REF!+#REF!</f>
        <v>#REF!</v>
      </c>
    </row>
    <row r="74" spans="2:63" s="123" customFormat="1" ht="21" customHeight="1">
      <c r="B74" s="124"/>
      <c r="C74" s="125"/>
      <c r="D74" s="125" t="s">
        <v>65</v>
      </c>
      <c r="E74" s="134" t="s">
        <v>19</v>
      </c>
      <c r="F74" s="134" t="s">
        <v>99</v>
      </c>
      <c r="G74" s="125"/>
      <c r="H74" s="125"/>
      <c r="J74" s="135">
        <f>SUM(J75:J85)</f>
        <v>0</v>
      </c>
      <c r="K74" s="125"/>
      <c r="L74" s="128"/>
      <c r="M74" s="129"/>
      <c r="N74" s="125"/>
      <c r="O74" s="125"/>
      <c r="P74" s="130">
        <f>SUM($P$78:$P$81)</f>
        <v>0</v>
      </c>
      <c r="Q74" s="125"/>
      <c r="R74" s="130">
        <f>SUM($R$78:$R$81)</f>
        <v>0</v>
      </c>
      <c r="S74" s="125"/>
      <c r="T74" s="131">
        <f>SUM($T$78:$T$81)</f>
        <v>0</v>
      </c>
      <c r="AR74" s="132" t="s">
        <v>19</v>
      </c>
      <c r="AT74" s="132" t="s">
        <v>65</v>
      </c>
      <c r="AU74" s="132" t="s">
        <v>19</v>
      </c>
      <c r="AY74" s="132" t="s">
        <v>98</v>
      </c>
      <c r="BK74" s="133">
        <f>SUM($BK$78:$BK$81)</f>
        <v>0</v>
      </c>
    </row>
    <row r="75" spans="2:63" s="123" customFormat="1" ht="21" customHeight="1">
      <c r="B75" s="124"/>
      <c r="C75" s="173">
        <v>1</v>
      </c>
      <c r="D75" s="161" t="s">
        <v>100</v>
      </c>
      <c r="E75" s="173" t="s">
        <v>141</v>
      </c>
      <c r="F75" s="173" t="s">
        <v>143</v>
      </c>
      <c r="G75" s="175" t="s">
        <v>108</v>
      </c>
      <c r="H75" s="176">
        <v>140</v>
      </c>
      <c r="I75" s="177"/>
      <c r="J75" s="174">
        <f>I75*H75</f>
        <v>0</v>
      </c>
      <c r="K75" s="169" t="s">
        <v>131</v>
      </c>
      <c r="L75" s="171"/>
      <c r="M75" s="129"/>
      <c r="N75" s="125"/>
      <c r="O75" s="125"/>
      <c r="P75" s="130"/>
      <c r="Q75" s="125"/>
      <c r="R75" s="130"/>
      <c r="S75" s="125"/>
      <c r="T75" s="131"/>
      <c r="AR75" s="132"/>
      <c r="AT75" s="132"/>
      <c r="AU75" s="132"/>
      <c r="AY75" s="132"/>
      <c r="BK75" s="133"/>
    </row>
    <row r="76" spans="2:63" s="123" customFormat="1" ht="21" customHeight="1">
      <c r="B76" s="124"/>
      <c r="C76" s="173">
        <v>2</v>
      </c>
      <c r="D76" s="161" t="s">
        <v>100</v>
      </c>
      <c r="E76" s="173" t="s">
        <v>140</v>
      </c>
      <c r="F76" s="173" t="s">
        <v>145</v>
      </c>
      <c r="G76" s="175" t="s">
        <v>108</v>
      </c>
      <c r="H76" s="176">
        <v>140</v>
      </c>
      <c r="I76" s="177"/>
      <c r="J76" s="174">
        <f>I76*H76</f>
        <v>0</v>
      </c>
      <c r="K76" s="169" t="s">
        <v>131</v>
      </c>
      <c r="L76" s="171"/>
      <c r="M76" s="129"/>
      <c r="N76" s="125"/>
      <c r="O76" s="125"/>
      <c r="P76" s="130"/>
      <c r="Q76" s="125"/>
      <c r="R76" s="130"/>
      <c r="S76" s="125"/>
      <c r="T76" s="131"/>
      <c r="AR76" s="132"/>
      <c r="AT76" s="132"/>
      <c r="AU76" s="132"/>
      <c r="AY76" s="132"/>
      <c r="BK76" s="133"/>
    </row>
    <row r="77" spans="2:63" s="123" customFormat="1" ht="21" customHeight="1">
      <c r="B77" s="124"/>
      <c r="C77" s="173">
        <v>3</v>
      </c>
      <c r="D77" s="161" t="s">
        <v>100</v>
      </c>
      <c r="E77" s="173" t="s">
        <v>142</v>
      </c>
      <c r="F77" s="173" t="s">
        <v>144</v>
      </c>
      <c r="G77" s="175" t="s">
        <v>108</v>
      </c>
      <c r="H77" s="176">
        <v>140</v>
      </c>
      <c r="I77" s="177"/>
      <c r="J77" s="174">
        <f>I77*H77</f>
        <v>0</v>
      </c>
      <c r="K77" s="169" t="s">
        <v>131</v>
      </c>
      <c r="L77" s="171"/>
      <c r="M77" s="129"/>
      <c r="N77" s="125"/>
      <c r="O77" s="125"/>
      <c r="P77" s="130"/>
      <c r="Q77" s="125"/>
      <c r="R77" s="130"/>
      <c r="S77" s="125"/>
      <c r="T77" s="131"/>
      <c r="AR77" s="132"/>
      <c r="AT77" s="132"/>
      <c r="AU77" s="132"/>
      <c r="AY77" s="132"/>
      <c r="BK77" s="133"/>
    </row>
    <row r="78" spans="2:65" s="6" customFormat="1" ht="15.75" customHeight="1">
      <c r="B78" s="23"/>
      <c r="C78" s="172">
        <v>4</v>
      </c>
      <c r="D78" s="161" t="s">
        <v>100</v>
      </c>
      <c r="E78" s="162" t="s">
        <v>118</v>
      </c>
      <c r="F78" s="163" t="s">
        <v>119</v>
      </c>
      <c r="G78" s="157" t="s">
        <v>108</v>
      </c>
      <c r="H78" s="158">
        <v>140</v>
      </c>
      <c r="I78" s="158"/>
      <c r="J78" s="164">
        <f>H78*I78</f>
        <v>0</v>
      </c>
      <c r="K78" s="169" t="s">
        <v>131</v>
      </c>
      <c r="L78" s="168"/>
      <c r="M78" s="137"/>
      <c r="N78" s="138" t="s">
        <v>38</v>
      </c>
      <c r="O78" s="24"/>
      <c r="P78" s="139">
        <f>$O$78*$H$78</f>
        <v>0</v>
      </c>
      <c r="Q78" s="139">
        <v>0</v>
      </c>
      <c r="R78" s="139">
        <f>$Q$78*$H$78</f>
        <v>0</v>
      </c>
      <c r="S78" s="139">
        <v>0</v>
      </c>
      <c r="T78" s="140">
        <f>$S$78*$H$78</f>
        <v>0</v>
      </c>
      <c r="AR78" s="79" t="s">
        <v>102</v>
      </c>
      <c r="AT78" s="79" t="s">
        <v>100</v>
      </c>
      <c r="AU78" s="79" t="s">
        <v>72</v>
      </c>
      <c r="AY78" s="6" t="s">
        <v>98</v>
      </c>
      <c r="BE78" s="141">
        <f>IF($N$78="základní",$J$78,0)</f>
        <v>0</v>
      </c>
      <c r="BF78" s="141">
        <f>IF($N$78="snížená",$J$78,0)</f>
        <v>0</v>
      </c>
      <c r="BG78" s="141">
        <f>IF($N$78="zákl. přenesená",$J$78,0)</f>
        <v>0</v>
      </c>
      <c r="BH78" s="141">
        <f>IF($N$78="sníž. přenesená",$J$78,0)</f>
        <v>0</v>
      </c>
      <c r="BI78" s="141">
        <f>IF($N$78="nulová",$J$78,0)</f>
        <v>0</v>
      </c>
      <c r="BJ78" s="79" t="s">
        <v>19</v>
      </c>
      <c r="BK78" s="141">
        <f>ROUND($I$78*$H$78,2)</f>
        <v>0</v>
      </c>
      <c r="BL78" s="79" t="s">
        <v>102</v>
      </c>
      <c r="BM78" s="79" t="s">
        <v>103</v>
      </c>
    </row>
    <row r="79" spans="2:65" s="6" customFormat="1" ht="15.75" customHeight="1">
      <c r="B79" s="23"/>
      <c r="C79" s="172">
        <v>5</v>
      </c>
      <c r="D79" s="161" t="s">
        <v>100</v>
      </c>
      <c r="E79" s="162" t="s">
        <v>120</v>
      </c>
      <c r="F79" s="163" t="s">
        <v>121</v>
      </c>
      <c r="G79" s="157" t="s">
        <v>108</v>
      </c>
      <c r="H79" s="158">
        <v>140</v>
      </c>
      <c r="I79" s="158"/>
      <c r="J79" s="164">
        <f aca="true" t="shared" si="0" ref="J79:J85">H79*I79</f>
        <v>0</v>
      </c>
      <c r="K79" s="169" t="s">
        <v>131</v>
      </c>
      <c r="L79" s="168"/>
      <c r="M79" s="137"/>
      <c r="N79" s="138" t="s">
        <v>38</v>
      </c>
      <c r="O79" s="24"/>
      <c r="P79" s="139">
        <f>$O$79*$H$79</f>
        <v>0</v>
      </c>
      <c r="Q79" s="139">
        <v>0</v>
      </c>
      <c r="R79" s="139">
        <f>$Q$79*$H$79</f>
        <v>0</v>
      </c>
      <c r="S79" s="139">
        <v>0</v>
      </c>
      <c r="T79" s="140">
        <f>$S$79*$H$79</f>
        <v>0</v>
      </c>
      <c r="AR79" s="79" t="s">
        <v>102</v>
      </c>
      <c r="AT79" s="79" t="s">
        <v>100</v>
      </c>
      <c r="AU79" s="79" t="s">
        <v>72</v>
      </c>
      <c r="AY79" s="6" t="s">
        <v>98</v>
      </c>
      <c r="BE79" s="141">
        <f>IF($N$79="základní",$J$79,0)</f>
        <v>0</v>
      </c>
      <c r="BF79" s="141">
        <f>IF($N$79="snížená",$J$79,0)</f>
        <v>0</v>
      </c>
      <c r="BG79" s="141">
        <f>IF($N$79="zákl. přenesená",$J$79,0)</f>
        <v>0</v>
      </c>
      <c r="BH79" s="141">
        <f>IF($N$79="sníž. přenesená",$J$79,0)</f>
        <v>0</v>
      </c>
      <c r="BI79" s="141">
        <f>IF($N$79="nulová",$J$79,0)</f>
        <v>0</v>
      </c>
      <c r="BJ79" s="79" t="s">
        <v>19</v>
      </c>
      <c r="BK79" s="141">
        <f>ROUND($I$79*$H$79,2)</f>
        <v>0</v>
      </c>
      <c r="BL79" s="79" t="s">
        <v>102</v>
      </c>
      <c r="BM79" s="79" t="s">
        <v>104</v>
      </c>
    </row>
    <row r="80" spans="2:65" s="6" customFormat="1" ht="15.75" customHeight="1">
      <c r="B80" s="23"/>
      <c r="C80" s="172">
        <v>6</v>
      </c>
      <c r="D80" s="161" t="s">
        <v>100</v>
      </c>
      <c r="E80" s="162" t="s">
        <v>122</v>
      </c>
      <c r="F80" s="163" t="s">
        <v>123</v>
      </c>
      <c r="G80" s="157" t="s">
        <v>108</v>
      </c>
      <c r="H80" s="158">
        <v>140</v>
      </c>
      <c r="I80" s="158"/>
      <c r="J80" s="164">
        <f t="shared" si="0"/>
        <v>0</v>
      </c>
      <c r="K80" s="169" t="s">
        <v>131</v>
      </c>
      <c r="L80" s="168"/>
      <c r="M80" s="137"/>
      <c r="N80" s="138" t="s">
        <v>38</v>
      </c>
      <c r="O80" s="24"/>
      <c r="P80" s="139">
        <f>$O$80*$H$80</f>
        <v>0</v>
      </c>
      <c r="Q80" s="139">
        <v>0</v>
      </c>
      <c r="R80" s="139">
        <f>$Q$80*$H$80</f>
        <v>0</v>
      </c>
      <c r="S80" s="139">
        <v>0</v>
      </c>
      <c r="T80" s="140">
        <f>$S$80*$H$80</f>
        <v>0</v>
      </c>
      <c r="AR80" s="79" t="s">
        <v>102</v>
      </c>
      <c r="AT80" s="79" t="s">
        <v>100</v>
      </c>
      <c r="AU80" s="79" t="s">
        <v>72</v>
      </c>
      <c r="AY80" s="6" t="s">
        <v>98</v>
      </c>
      <c r="BE80" s="141">
        <f>IF($N$80="základní",$J$80,0)</f>
        <v>0</v>
      </c>
      <c r="BF80" s="141">
        <f>IF($N$80="snížená",$J$80,0)</f>
        <v>0</v>
      </c>
      <c r="BG80" s="141">
        <f>IF($N$80="zákl. přenesená",$J$80,0)</f>
        <v>0</v>
      </c>
      <c r="BH80" s="141">
        <f>IF($N$80="sníž. přenesená",$J$80,0)</f>
        <v>0</v>
      </c>
      <c r="BI80" s="141">
        <f>IF($N$80="nulová",$J$80,0)</f>
        <v>0</v>
      </c>
      <c r="BJ80" s="79" t="s">
        <v>19</v>
      </c>
      <c r="BK80" s="141">
        <f>ROUND($I$80*$H$80,2)</f>
        <v>0</v>
      </c>
      <c r="BL80" s="79" t="s">
        <v>102</v>
      </c>
      <c r="BM80" s="79" t="s">
        <v>105</v>
      </c>
    </row>
    <row r="81" spans="2:65" s="6" customFormat="1" ht="15.75" customHeight="1">
      <c r="B81" s="23"/>
      <c r="C81" s="172">
        <v>7</v>
      </c>
      <c r="D81" s="161" t="s">
        <v>100</v>
      </c>
      <c r="E81" s="162" t="s">
        <v>125</v>
      </c>
      <c r="F81" s="163" t="s">
        <v>126</v>
      </c>
      <c r="G81" s="157" t="s">
        <v>108</v>
      </c>
      <c r="H81" s="158">
        <v>140</v>
      </c>
      <c r="I81" s="158"/>
      <c r="J81" s="164">
        <f t="shared" si="0"/>
        <v>0</v>
      </c>
      <c r="K81" s="169" t="s">
        <v>131</v>
      </c>
      <c r="L81" s="168"/>
      <c r="M81" s="137"/>
      <c r="N81" s="138" t="s">
        <v>38</v>
      </c>
      <c r="O81" s="24"/>
      <c r="P81" s="139">
        <f>$O$81*$H$81</f>
        <v>0</v>
      </c>
      <c r="Q81" s="139">
        <v>0</v>
      </c>
      <c r="R81" s="139">
        <f>$Q$81*$H$81</f>
        <v>0</v>
      </c>
      <c r="S81" s="139">
        <v>0</v>
      </c>
      <c r="T81" s="140">
        <f>$S$81*$H$81</f>
        <v>0</v>
      </c>
      <c r="AR81" s="79" t="s">
        <v>102</v>
      </c>
      <c r="AT81" s="79" t="s">
        <v>100</v>
      </c>
      <c r="AU81" s="79" t="s">
        <v>72</v>
      </c>
      <c r="AY81" s="6" t="s">
        <v>98</v>
      </c>
      <c r="BE81" s="141">
        <f>IF($N$81="základní",$J$81,0)</f>
        <v>0</v>
      </c>
      <c r="BF81" s="141">
        <f>IF($N$81="snížená",$J$81,0)</f>
        <v>0</v>
      </c>
      <c r="BG81" s="141">
        <f>IF($N$81="zákl. přenesená",$J$81,0)</f>
        <v>0</v>
      </c>
      <c r="BH81" s="141">
        <f>IF($N$81="sníž. přenesená",$J$81,0)</f>
        <v>0</v>
      </c>
      <c r="BI81" s="141">
        <f>IF($N$81="nulová",$J$81,0)</f>
        <v>0</v>
      </c>
      <c r="BJ81" s="79" t="s">
        <v>19</v>
      </c>
      <c r="BK81" s="141">
        <f>ROUND($I$81*$H$81,2)</f>
        <v>0</v>
      </c>
      <c r="BL81" s="79" t="s">
        <v>102</v>
      </c>
      <c r="BM81" s="79" t="s">
        <v>109</v>
      </c>
    </row>
    <row r="82" spans="2:12" s="6" customFormat="1" ht="12.75" customHeight="1">
      <c r="B82" s="38"/>
      <c r="C82" s="172">
        <v>8</v>
      </c>
      <c r="D82" s="161" t="s">
        <v>100</v>
      </c>
      <c r="E82" s="162" t="s">
        <v>125</v>
      </c>
      <c r="F82" s="163" t="s">
        <v>126</v>
      </c>
      <c r="G82" s="157" t="s">
        <v>108</v>
      </c>
      <c r="H82" s="158">
        <v>140</v>
      </c>
      <c r="I82" s="158"/>
      <c r="J82" s="164">
        <f t="shared" si="0"/>
        <v>0</v>
      </c>
      <c r="K82" s="169" t="s">
        <v>131</v>
      </c>
      <c r="L82" s="168"/>
    </row>
    <row r="83" spans="3:11" s="2" customFormat="1" ht="14.25" customHeight="1">
      <c r="C83" s="172">
        <v>9</v>
      </c>
      <c r="D83" s="161" t="s">
        <v>100</v>
      </c>
      <c r="E83" s="162" t="s">
        <v>127</v>
      </c>
      <c r="F83" s="163" t="s">
        <v>128</v>
      </c>
      <c r="G83" s="157" t="s">
        <v>110</v>
      </c>
      <c r="H83" s="158">
        <f>(H80*0.06+H79*0.04)*2.4</f>
        <v>33.6</v>
      </c>
      <c r="I83" s="158"/>
      <c r="J83" s="164">
        <f t="shared" si="0"/>
        <v>0</v>
      </c>
      <c r="K83" s="169" t="s">
        <v>131</v>
      </c>
    </row>
    <row r="84" spans="3:11" ht="14.25" customHeight="1">
      <c r="C84" s="172">
        <v>10</v>
      </c>
      <c r="D84" s="161" t="s">
        <v>100</v>
      </c>
      <c r="E84" s="165" t="s">
        <v>124</v>
      </c>
      <c r="F84" s="165" t="s">
        <v>129</v>
      </c>
      <c r="G84" s="166" t="s">
        <v>130</v>
      </c>
      <c r="H84" s="167">
        <v>80</v>
      </c>
      <c r="I84" s="167"/>
      <c r="J84" s="164">
        <f t="shared" si="0"/>
        <v>0</v>
      </c>
      <c r="K84" s="169" t="s">
        <v>131</v>
      </c>
    </row>
    <row r="85" spans="3:11" ht="14.25" customHeight="1">
      <c r="C85" s="173">
        <v>11</v>
      </c>
      <c r="D85" s="161" t="s">
        <v>100</v>
      </c>
      <c r="E85" s="165" t="s">
        <v>124</v>
      </c>
      <c r="F85" s="165" t="s">
        <v>139</v>
      </c>
      <c r="G85" s="166" t="s">
        <v>130</v>
      </c>
      <c r="H85" s="167">
        <v>4</v>
      </c>
      <c r="I85" s="167"/>
      <c r="J85" s="164">
        <f t="shared" si="0"/>
        <v>0</v>
      </c>
      <c r="K85" s="169" t="s">
        <v>131</v>
      </c>
    </row>
    <row r="86" spans="7:10" ht="14.25" customHeight="1">
      <c r="G86" s="159"/>
      <c r="H86" s="160"/>
      <c r="I86" s="160"/>
      <c r="J86" s="160"/>
    </row>
    <row r="87" spans="7:10" ht="14.25" customHeight="1">
      <c r="G87" s="159"/>
      <c r="H87" s="160"/>
      <c r="I87" s="160"/>
      <c r="J87" s="160"/>
    </row>
    <row r="88" spans="7:10" ht="14.25" customHeight="1">
      <c r="G88" s="159"/>
      <c r="H88" s="160"/>
      <c r="I88" s="160"/>
      <c r="J88" s="160"/>
    </row>
    <row r="89" spans="7:10" ht="14.25" customHeight="1">
      <c r="G89" s="159"/>
      <c r="H89" s="160"/>
      <c r="I89" s="160"/>
      <c r="J89" s="160"/>
    </row>
  </sheetData>
  <sheetProtection formatColumns="0" formatRows="0" sort="0" autoFilter="0"/>
  <autoFilter ref="C71:K71"/>
  <mergeCells count="6">
    <mergeCell ref="G1:H1"/>
    <mergeCell ref="L2:V2"/>
    <mergeCell ref="E7:H7"/>
    <mergeCell ref="E22:H22"/>
    <mergeCell ref="E43:H43"/>
    <mergeCell ref="E64:H64"/>
  </mergeCells>
  <hyperlinks>
    <hyperlink ref="F1:G1" location="C2" tooltip="Krycí list soupisu" display="1) Krycí list soupisu"/>
    <hyperlink ref="G1:H1" location="C50" tooltip="Rekapitulace" display="2) Rekapitulace"/>
    <hyperlink ref="J1" location="C7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IV85"/>
  <sheetViews>
    <sheetView showGridLines="0" zoomScalePageLayoutView="0" workbookViewId="0" topLeftCell="A1">
      <pane ySplit="1" topLeftCell="A66" activePane="bottomLeft" state="frozen"/>
      <selection pane="topLeft" activeCell="A1" sqref="A1"/>
      <selection pane="bottomLeft" activeCell="I75" sqref="I75:I83"/>
    </sheetView>
  </sheetViews>
  <sheetFormatPr defaultColWidth="10.5" defaultRowHeight="14.25" customHeight="1"/>
  <cols>
    <col min="1" max="1" width="8.33203125" style="2" customWidth="1"/>
    <col min="2" max="2" width="1.83203125" style="2" customWidth="1"/>
    <col min="3" max="3" width="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5"/>
      <c r="C1" s="145"/>
      <c r="D1" s="144" t="s">
        <v>1</v>
      </c>
      <c r="E1" s="145"/>
      <c r="F1" s="156" t="s">
        <v>113</v>
      </c>
      <c r="G1" s="214" t="s">
        <v>114</v>
      </c>
      <c r="H1" s="214"/>
      <c r="I1" s="145"/>
      <c r="J1" s="156" t="s">
        <v>115</v>
      </c>
      <c r="K1" s="144" t="s">
        <v>69</v>
      </c>
      <c r="L1" s="156" t="s">
        <v>116</v>
      </c>
      <c r="M1" s="156"/>
      <c r="N1" s="156"/>
      <c r="O1" s="156"/>
      <c r="P1" s="156"/>
      <c r="Q1" s="156"/>
      <c r="R1" s="156"/>
      <c r="S1" s="156"/>
      <c r="T1" s="156"/>
      <c r="U1" s="142"/>
      <c r="V1" s="1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181"/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2" t="s">
        <v>5</v>
      </c>
      <c r="AZ2" s="6" t="s">
        <v>70</v>
      </c>
      <c r="BA2" s="6" t="s">
        <v>21</v>
      </c>
      <c r="BB2" s="6" t="s">
        <v>21</v>
      </c>
      <c r="BC2" s="6" t="s">
        <v>71</v>
      </c>
      <c r="BD2" s="6" t="s">
        <v>72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77"/>
      <c r="J3" s="8"/>
      <c r="K3" s="9"/>
      <c r="AT3" s="2" t="s">
        <v>72</v>
      </c>
    </row>
    <row r="4" spans="2:46" s="2" customFormat="1" ht="37.5" customHeight="1">
      <c r="B4" s="10"/>
      <c r="C4" s="11"/>
      <c r="D4" s="12" t="s">
        <v>73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2" t="s">
        <v>133</v>
      </c>
      <c r="F7" s="195"/>
      <c r="G7" s="195"/>
      <c r="H7" s="19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17</v>
      </c>
      <c r="E9" s="24"/>
      <c r="F9" s="17"/>
      <c r="G9" s="24"/>
      <c r="H9" s="24"/>
      <c r="I9" s="78" t="s">
        <v>18</v>
      </c>
      <c r="J9" s="17"/>
      <c r="K9" s="27"/>
    </row>
    <row r="10" spans="2:11" s="6" customFormat="1" ht="15" customHeight="1">
      <c r="B10" s="23"/>
      <c r="C10" s="24"/>
      <c r="D10" s="19" t="s">
        <v>20</v>
      </c>
      <c r="E10" s="24"/>
      <c r="F10" s="17" t="s">
        <v>21</v>
      </c>
      <c r="G10" s="24"/>
      <c r="H10" s="24"/>
      <c r="I10" s="78" t="s">
        <v>22</v>
      </c>
      <c r="J10" s="52"/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25</v>
      </c>
      <c r="E12" s="24"/>
      <c r="F12" s="24"/>
      <c r="G12" s="24"/>
      <c r="H12" s="24"/>
      <c r="I12" s="78" t="s">
        <v>26</v>
      </c>
      <c r="J12" s="17"/>
      <c r="K12" s="27"/>
    </row>
    <row r="13" spans="2:11" s="6" customFormat="1" ht="18.75" customHeight="1">
      <c r="B13" s="23"/>
      <c r="C13" s="24"/>
      <c r="D13" s="24"/>
      <c r="E13" s="17"/>
      <c r="F13" s="24"/>
      <c r="G13" s="24"/>
      <c r="H13" s="24"/>
      <c r="I13" s="78" t="s">
        <v>27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28</v>
      </c>
      <c r="E15" s="24"/>
      <c r="F15" s="24"/>
      <c r="G15" s="24"/>
      <c r="H15" s="24"/>
      <c r="I15" s="78" t="s">
        <v>26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78" t="s">
        <v>27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30</v>
      </c>
      <c r="E18" s="24"/>
      <c r="F18" s="24"/>
      <c r="G18" s="24"/>
      <c r="H18" s="24"/>
      <c r="I18" s="78" t="s">
        <v>26</v>
      </c>
      <c r="J18" s="17"/>
      <c r="K18" s="27"/>
    </row>
    <row r="19" spans="2:11" s="6" customFormat="1" ht="18.75" customHeight="1">
      <c r="B19" s="23"/>
      <c r="C19" s="24"/>
      <c r="D19" s="24"/>
      <c r="E19" s="17"/>
      <c r="F19" s="24"/>
      <c r="G19" s="24"/>
      <c r="H19" s="24"/>
      <c r="I19" s="78" t="s">
        <v>27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32</v>
      </c>
      <c r="E21" s="24"/>
      <c r="F21" s="24"/>
      <c r="G21" s="24"/>
      <c r="H21" s="24"/>
      <c r="J21" s="24"/>
      <c r="K21" s="27"/>
    </row>
    <row r="22" spans="2:11" s="79" customFormat="1" ht="15.75" customHeight="1">
      <c r="B22" s="80"/>
      <c r="C22" s="81"/>
      <c r="D22" s="81"/>
      <c r="E22" s="210"/>
      <c r="F22" s="215"/>
      <c r="G22" s="215"/>
      <c r="H22" s="215"/>
      <c r="J22" s="81"/>
      <c r="K22" s="82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83"/>
    </row>
    <row r="25" spans="2:11" s="6" customFormat="1" ht="26.25" customHeight="1">
      <c r="B25" s="23"/>
      <c r="C25" s="24"/>
      <c r="D25" s="84" t="s">
        <v>33</v>
      </c>
      <c r="E25" s="24"/>
      <c r="F25" s="24"/>
      <c r="G25" s="24"/>
      <c r="H25" s="24"/>
      <c r="J25" s="66">
        <f>J72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3"/>
    </row>
    <row r="27" spans="2:11" s="6" customFormat="1" ht="15" customHeight="1">
      <c r="B27" s="23"/>
      <c r="C27" s="24"/>
      <c r="D27" s="24"/>
      <c r="E27" s="24"/>
      <c r="F27" s="28" t="s">
        <v>35</v>
      </c>
      <c r="G27" s="24"/>
      <c r="H27" s="24"/>
      <c r="I27" s="85" t="s">
        <v>34</v>
      </c>
      <c r="J27" s="28" t="s">
        <v>36</v>
      </c>
      <c r="K27" s="27"/>
    </row>
    <row r="28" spans="2:11" s="6" customFormat="1" ht="15" customHeight="1">
      <c r="B28" s="23"/>
      <c r="C28" s="24"/>
      <c r="D28" s="30" t="s">
        <v>37</v>
      </c>
      <c r="E28" s="30" t="s">
        <v>38</v>
      </c>
      <c r="F28" s="86">
        <f>J25</f>
        <v>0</v>
      </c>
      <c r="G28" s="24"/>
      <c r="H28" s="24"/>
      <c r="I28" s="87">
        <v>0.21</v>
      </c>
      <c r="J28" s="86">
        <f>0.21*F28</f>
        <v>0</v>
      </c>
      <c r="K28" s="27"/>
    </row>
    <row r="29" spans="2:11" s="6" customFormat="1" ht="15" customHeight="1">
      <c r="B29" s="23"/>
      <c r="C29" s="24"/>
      <c r="D29" s="24"/>
      <c r="E29" s="30" t="s">
        <v>39</v>
      </c>
      <c r="F29" s="86">
        <f>ROUND(SUM($BF$72:$BF$81),2)</f>
        <v>0</v>
      </c>
      <c r="G29" s="24"/>
      <c r="H29" s="24"/>
      <c r="I29" s="87">
        <v>0.15</v>
      </c>
      <c r="J29" s="86">
        <f>ROUND(ROUND((SUM($BF$72:$BF$81)),2)*$I$29,2)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40</v>
      </c>
      <c r="F30" s="86">
        <f>ROUND(SUM($BG$72:$BG$81),2)</f>
        <v>0</v>
      </c>
      <c r="G30" s="24"/>
      <c r="H30" s="24"/>
      <c r="I30" s="87">
        <v>0.21</v>
      </c>
      <c r="J30" s="86">
        <v>0</v>
      </c>
      <c r="K30" s="27"/>
    </row>
    <row r="31" spans="2:11" s="6" customFormat="1" ht="15" customHeight="1" hidden="1">
      <c r="B31" s="23"/>
      <c r="C31" s="24"/>
      <c r="D31" s="24"/>
      <c r="E31" s="30" t="s">
        <v>41</v>
      </c>
      <c r="F31" s="86">
        <f>ROUND(SUM($BH$72:$BH$81),2)</f>
        <v>0</v>
      </c>
      <c r="G31" s="24"/>
      <c r="H31" s="24"/>
      <c r="I31" s="87">
        <v>0.15</v>
      </c>
      <c r="J31" s="86"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86">
        <f>ROUND(SUM($BI$72:$BI$81),2)</f>
        <v>0</v>
      </c>
      <c r="G32" s="24"/>
      <c r="H32" s="24"/>
      <c r="I32" s="87">
        <v>0</v>
      </c>
      <c r="J32" s="86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43</v>
      </c>
      <c r="E34" s="34"/>
      <c r="F34" s="34"/>
      <c r="G34" s="88" t="s">
        <v>44</v>
      </c>
      <c r="H34" s="35" t="s">
        <v>45</v>
      </c>
      <c r="I34" s="89"/>
      <c r="J34" s="36">
        <f>SUM($J$25:$J$32)</f>
        <v>0</v>
      </c>
      <c r="K34" s="90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1"/>
      <c r="J35" s="39"/>
      <c r="K35" s="40"/>
    </row>
    <row r="39" spans="2:11" s="6" customFormat="1" ht="7.5" customHeight="1"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2:11" s="6" customFormat="1" ht="37.5" customHeight="1">
      <c r="B40" s="23"/>
      <c r="C40" s="12" t="s">
        <v>74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2" t="str">
        <f>$E$7</f>
        <v>Místní komunikace 6c</v>
      </c>
      <c r="F43" s="195"/>
      <c r="G43" s="195"/>
      <c r="H43" s="19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20</v>
      </c>
      <c r="D45" s="24"/>
      <c r="E45" s="24"/>
      <c r="F45" s="17" t="str">
        <f>$F$10</f>
        <v> </v>
      </c>
      <c r="G45" s="24"/>
      <c r="H45" s="24"/>
      <c r="I45" s="78" t="s">
        <v>22</v>
      </c>
      <c r="J45" s="52">
        <f>IF($J$10="","",$J$10)</f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25</v>
      </c>
      <c r="D47" s="24"/>
      <c r="E47" s="24"/>
      <c r="F47" s="17">
        <f>$E$13</f>
        <v>0</v>
      </c>
      <c r="G47" s="24"/>
      <c r="H47" s="24"/>
      <c r="I47" s="78" t="s">
        <v>30</v>
      </c>
      <c r="J47" s="17">
        <f>$E$19</f>
        <v>0</v>
      </c>
      <c r="K47" s="27"/>
    </row>
    <row r="48" spans="2:11" s="6" customFormat="1" ht="15" customHeight="1">
      <c r="B48" s="23"/>
      <c r="C48" s="19" t="s">
        <v>28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95" t="s">
        <v>75</v>
      </c>
      <c r="D50" s="32"/>
      <c r="E50" s="32"/>
      <c r="F50" s="32"/>
      <c r="G50" s="32"/>
      <c r="H50" s="32"/>
      <c r="I50" s="96"/>
      <c r="J50" s="97" t="s">
        <v>76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77</v>
      </c>
      <c r="D52" s="24"/>
      <c r="E52" s="24"/>
      <c r="F52" s="24"/>
      <c r="G52" s="24"/>
      <c r="H52" s="24"/>
      <c r="J52" s="66">
        <f>J53</f>
        <v>0</v>
      </c>
      <c r="K52" s="27"/>
      <c r="AU52" s="6" t="s">
        <v>78</v>
      </c>
    </row>
    <row r="53" spans="2:11" s="98" customFormat="1" ht="25.5" customHeight="1">
      <c r="B53" s="99"/>
      <c r="C53" s="100"/>
      <c r="D53" s="101" t="s">
        <v>79</v>
      </c>
      <c r="E53" s="101"/>
      <c r="F53" s="101"/>
      <c r="G53" s="101"/>
      <c r="H53" s="101"/>
      <c r="I53" s="102"/>
      <c r="J53" s="103">
        <f>$J$73</f>
        <v>0</v>
      </c>
      <c r="K53" s="104"/>
    </row>
    <row r="54" spans="2:11" s="105" customFormat="1" ht="21" customHeight="1">
      <c r="B54" s="106"/>
      <c r="C54" s="107"/>
      <c r="D54" s="108" t="s">
        <v>80</v>
      </c>
      <c r="E54" s="108"/>
      <c r="F54" s="108"/>
      <c r="G54" s="108"/>
      <c r="H54" s="108"/>
      <c r="I54" s="109"/>
      <c r="J54" s="110">
        <f>$J$74</f>
        <v>0</v>
      </c>
      <c r="K54" s="111"/>
    </row>
    <row r="55" spans="2:11" s="6" customFormat="1" ht="22.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11" s="6" customFormat="1" ht="7.5" customHeight="1">
      <c r="B56" s="38"/>
      <c r="C56" s="39"/>
      <c r="D56" s="39"/>
      <c r="E56" s="39"/>
      <c r="F56" s="39"/>
      <c r="G56" s="39"/>
      <c r="H56" s="39"/>
      <c r="I56" s="91"/>
      <c r="J56" s="39"/>
      <c r="K56" s="40"/>
    </row>
    <row r="60" spans="2:12" s="6" customFormat="1" ht="7.5" customHeight="1">
      <c r="B60" s="41"/>
      <c r="C60" s="42"/>
      <c r="D60" s="42"/>
      <c r="E60" s="42"/>
      <c r="F60" s="42"/>
      <c r="G60" s="42"/>
      <c r="H60" s="42"/>
      <c r="I60" s="93"/>
      <c r="J60" s="42"/>
      <c r="K60" s="42"/>
      <c r="L60" s="43"/>
    </row>
    <row r="61" spans="2:12" s="6" customFormat="1" ht="37.5" customHeight="1">
      <c r="B61" s="23"/>
      <c r="C61" s="12" t="s">
        <v>81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7.5" customHeight="1">
      <c r="B62" s="23"/>
      <c r="C62" s="24"/>
      <c r="D62" s="24"/>
      <c r="E62" s="24"/>
      <c r="F62" s="24"/>
      <c r="G62" s="24"/>
      <c r="H62" s="24"/>
      <c r="J62" s="24"/>
      <c r="K62" s="24"/>
      <c r="L62" s="43"/>
    </row>
    <row r="63" spans="2:12" s="6" customFormat="1" ht="15" customHeight="1">
      <c r="B63" s="23"/>
      <c r="C63" s="19" t="s">
        <v>15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9.5" customHeight="1">
      <c r="B64" s="23"/>
      <c r="C64" s="24"/>
      <c r="D64" s="24"/>
      <c r="E64" s="192" t="str">
        <f>$E$7</f>
        <v>Místní komunikace 6c</v>
      </c>
      <c r="F64" s="195"/>
      <c r="G64" s="195"/>
      <c r="H64" s="195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20</v>
      </c>
      <c r="D66" s="24"/>
      <c r="E66" s="24"/>
      <c r="F66" s="17" t="str">
        <f>$F$10</f>
        <v> </v>
      </c>
      <c r="G66" s="24"/>
      <c r="H66" s="24"/>
      <c r="I66" s="78" t="s">
        <v>22</v>
      </c>
      <c r="J66" s="52">
        <f>IF($J$10="","",$J$10)</f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25</v>
      </c>
      <c r="D68" s="24"/>
      <c r="E68" s="24"/>
      <c r="F68" s="17">
        <f>$E$13</f>
        <v>0</v>
      </c>
      <c r="G68" s="24"/>
      <c r="H68" s="24"/>
      <c r="I68" s="78" t="s">
        <v>30</v>
      </c>
      <c r="J68" s="17"/>
      <c r="K68" s="24"/>
      <c r="L68" s="43"/>
    </row>
    <row r="69" spans="2:12" s="6" customFormat="1" ht="15" customHeight="1">
      <c r="B69" s="23"/>
      <c r="C69" s="19" t="s">
        <v>28</v>
      </c>
      <c r="D69" s="24"/>
      <c r="E69" s="24"/>
      <c r="F69" s="17">
        <f>IF($E$16="","",$E$16)</f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2" customFormat="1" ht="30" customHeight="1">
      <c r="B71" s="113"/>
      <c r="C71" s="114" t="s">
        <v>82</v>
      </c>
      <c r="D71" s="115" t="s">
        <v>51</v>
      </c>
      <c r="E71" s="115" t="s">
        <v>48</v>
      </c>
      <c r="F71" s="115" t="s">
        <v>83</v>
      </c>
      <c r="G71" s="115" t="s">
        <v>84</v>
      </c>
      <c r="H71" s="115" t="s">
        <v>85</v>
      </c>
      <c r="I71" s="116" t="s">
        <v>86</v>
      </c>
      <c r="J71" s="115" t="s">
        <v>87</v>
      </c>
      <c r="K71" s="117" t="s">
        <v>88</v>
      </c>
      <c r="L71" s="118"/>
      <c r="M71" s="58" t="s">
        <v>89</v>
      </c>
      <c r="N71" s="59" t="s">
        <v>37</v>
      </c>
      <c r="O71" s="59" t="s">
        <v>90</v>
      </c>
      <c r="P71" s="59" t="s">
        <v>91</v>
      </c>
      <c r="Q71" s="59" t="s">
        <v>92</v>
      </c>
      <c r="R71" s="59" t="s">
        <v>93</v>
      </c>
      <c r="S71" s="59" t="s">
        <v>94</v>
      </c>
      <c r="T71" s="60" t="s">
        <v>95</v>
      </c>
    </row>
    <row r="72" spans="2:63" s="6" customFormat="1" ht="30" customHeight="1">
      <c r="B72" s="23"/>
      <c r="C72" s="65" t="s">
        <v>77</v>
      </c>
      <c r="D72" s="24"/>
      <c r="E72" s="24"/>
      <c r="F72" s="24"/>
      <c r="G72" s="24"/>
      <c r="H72" s="24"/>
      <c r="J72" s="119">
        <f>J73</f>
        <v>0</v>
      </c>
      <c r="K72" s="24"/>
      <c r="L72" s="43"/>
      <c r="M72" s="62"/>
      <c r="N72" s="63"/>
      <c r="O72" s="63"/>
      <c r="P72" s="120" t="e">
        <f>$P$73</f>
        <v>#REF!</v>
      </c>
      <c r="Q72" s="63"/>
      <c r="R72" s="120" t="e">
        <f>$R$73</f>
        <v>#REF!</v>
      </c>
      <c r="S72" s="63"/>
      <c r="T72" s="121" t="e">
        <f>$T$73</f>
        <v>#REF!</v>
      </c>
      <c r="AT72" s="6" t="s">
        <v>65</v>
      </c>
      <c r="AU72" s="6" t="s">
        <v>78</v>
      </c>
      <c r="BK72" s="122" t="e">
        <f>$BK$73</f>
        <v>#REF!</v>
      </c>
    </row>
    <row r="73" spans="2:63" s="123" customFormat="1" ht="37.5" customHeight="1">
      <c r="B73" s="124"/>
      <c r="C73" s="125"/>
      <c r="D73" s="125" t="s">
        <v>65</v>
      </c>
      <c r="E73" s="126" t="s">
        <v>96</v>
      </c>
      <c r="F73" s="126" t="s">
        <v>97</v>
      </c>
      <c r="G73" s="125"/>
      <c r="H73" s="125"/>
      <c r="J73" s="127">
        <f>J74</f>
        <v>0</v>
      </c>
      <c r="K73" s="125"/>
      <c r="L73" s="128"/>
      <c r="M73" s="129"/>
      <c r="N73" s="125"/>
      <c r="O73" s="125"/>
      <c r="P73" s="130" t="e">
        <f>$P$74+#REF!+#REF!</f>
        <v>#REF!</v>
      </c>
      <c r="Q73" s="125"/>
      <c r="R73" s="130" t="e">
        <f>$R$74+#REF!+#REF!</f>
        <v>#REF!</v>
      </c>
      <c r="S73" s="125"/>
      <c r="T73" s="131" t="e">
        <f>$T$74+#REF!+#REF!</f>
        <v>#REF!</v>
      </c>
      <c r="AR73" s="132" t="s">
        <v>19</v>
      </c>
      <c r="AT73" s="132" t="s">
        <v>65</v>
      </c>
      <c r="AU73" s="132" t="s">
        <v>66</v>
      </c>
      <c r="AY73" s="132" t="s">
        <v>98</v>
      </c>
      <c r="BK73" s="133" t="e">
        <f>$BK$74+#REF!+#REF!</f>
        <v>#REF!</v>
      </c>
    </row>
    <row r="74" spans="2:63" s="123" customFormat="1" ht="21" customHeight="1">
      <c r="B74" s="124"/>
      <c r="C74" s="125"/>
      <c r="D74" s="125" t="s">
        <v>65</v>
      </c>
      <c r="E74" s="134" t="s">
        <v>19</v>
      </c>
      <c r="F74" s="134" t="s">
        <v>99</v>
      </c>
      <c r="G74" s="125"/>
      <c r="H74" s="125"/>
      <c r="J74" s="135">
        <f>SUM(J75:J83)</f>
        <v>0</v>
      </c>
      <c r="K74" s="125"/>
      <c r="L74" s="128"/>
      <c r="M74" s="129"/>
      <c r="N74" s="125"/>
      <c r="O74" s="125"/>
      <c r="P74" s="130">
        <f>SUM($P$78:$P$81)</f>
        <v>0</v>
      </c>
      <c r="Q74" s="125"/>
      <c r="R74" s="130">
        <f>SUM($R$78:$R$81)</f>
        <v>0</v>
      </c>
      <c r="S74" s="125"/>
      <c r="T74" s="131">
        <f>SUM($T$78:$T$81)</f>
        <v>0</v>
      </c>
      <c r="AR74" s="132" t="s">
        <v>19</v>
      </c>
      <c r="AT74" s="132" t="s">
        <v>65</v>
      </c>
      <c r="AU74" s="132" t="s">
        <v>19</v>
      </c>
      <c r="AY74" s="132" t="s">
        <v>98</v>
      </c>
      <c r="BK74" s="133">
        <f>SUM($BK$78:$BK$81)</f>
        <v>0</v>
      </c>
    </row>
    <row r="75" spans="2:63" s="123" customFormat="1" ht="21" customHeight="1">
      <c r="B75" s="124"/>
      <c r="C75" s="173">
        <v>1</v>
      </c>
      <c r="D75" s="161" t="s">
        <v>100</v>
      </c>
      <c r="E75" s="173" t="s">
        <v>141</v>
      </c>
      <c r="F75" s="173" t="s">
        <v>143</v>
      </c>
      <c r="G75" s="175" t="s">
        <v>108</v>
      </c>
      <c r="H75" s="176">
        <v>276</v>
      </c>
      <c r="I75" s="177"/>
      <c r="J75" s="174">
        <f>I75*H75</f>
        <v>0</v>
      </c>
      <c r="K75" s="169" t="s">
        <v>131</v>
      </c>
      <c r="L75" s="171"/>
      <c r="M75" s="129"/>
      <c r="N75" s="125"/>
      <c r="O75" s="125"/>
      <c r="P75" s="130"/>
      <c r="Q75" s="125"/>
      <c r="R75" s="130"/>
      <c r="S75" s="125"/>
      <c r="T75" s="131"/>
      <c r="AR75" s="132"/>
      <c r="AT75" s="132"/>
      <c r="AU75" s="132"/>
      <c r="AY75" s="132"/>
      <c r="BK75" s="133"/>
    </row>
    <row r="76" spans="2:63" s="123" customFormat="1" ht="21" customHeight="1">
      <c r="B76" s="124"/>
      <c r="C76" s="173">
        <v>2</v>
      </c>
      <c r="D76" s="161" t="s">
        <v>100</v>
      </c>
      <c r="E76" s="173" t="s">
        <v>140</v>
      </c>
      <c r="F76" s="173" t="s">
        <v>145</v>
      </c>
      <c r="G76" s="175" t="s">
        <v>108</v>
      </c>
      <c r="H76" s="176">
        <v>276</v>
      </c>
      <c r="I76" s="177"/>
      <c r="J76" s="174">
        <f>I76*H76</f>
        <v>0</v>
      </c>
      <c r="K76" s="169" t="s">
        <v>131</v>
      </c>
      <c r="L76" s="171"/>
      <c r="M76" s="129"/>
      <c r="N76" s="125"/>
      <c r="O76" s="125"/>
      <c r="P76" s="130"/>
      <c r="Q76" s="125"/>
      <c r="R76" s="130"/>
      <c r="S76" s="125"/>
      <c r="T76" s="131"/>
      <c r="AR76" s="132"/>
      <c r="AT76" s="132"/>
      <c r="AU76" s="132"/>
      <c r="AY76" s="132"/>
      <c r="BK76" s="133"/>
    </row>
    <row r="77" spans="2:63" s="123" customFormat="1" ht="21" customHeight="1">
      <c r="B77" s="124"/>
      <c r="C77" s="173">
        <v>3</v>
      </c>
      <c r="D77" s="161" t="s">
        <v>100</v>
      </c>
      <c r="E77" s="173" t="s">
        <v>142</v>
      </c>
      <c r="F77" s="173" t="s">
        <v>144</v>
      </c>
      <c r="G77" s="175" t="s">
        <v>108</v>
      </c>
      <c r="H77" s="176">
        <v>276</v>
      </c>
      <c r="I77" s="177"/>
      <c r="J77" s="174">
        <f>I77*H77</f>
        <v>0</v>
      </c>
      <c r="K77" s="169" t="s">
        <v>131</v>
      </c>
      <c r="L77" s="171"/>
      <c r="M77" s="129"/>
      <c r="N77" s="125"/>
      <c r="O77" s="125"/>
      <c r="P77" s="130"/>
      <c r="Q77" s="125"/>
      <c r="R77" s="130"/>
      <c r="S77" s="125"/>
      <c r="T77" s="131"/>
      <c r="AR77" s="132"/>
      <c r="AT77" s="132"/>
      <c r="AU77" s="132"/>
      <c r="AY77" s="132"/>
      <c r="BK77" s="133"/>
    </row>
    <row r="78" spans="2:65" s="6" customFormat="1" ht="15.75" customHeight="1">
      <c r="B78" s="23"/>
      <c r="C78" s="173">
        <v>4</v>
      </c>
      <c r="D78" s="161" t="s">
        <v>100</v>
      </c>
      <c r="E78" s="162" t="s">
        <v>118</v>
      </c>
      <c r="F78" s="163" t="s">
        <v>119</v>
      </c>
      <c r="G78" s="157" t="s">
        <v>108</v>
      </c>
      <c r="H78" s="158">
        <v>276</v>
      </c>
      <c r="I78" s="158"/>
      <c r="J78" s="164">
        <f aca="true" t="shared" si="0" ref="J78:J83">H78*I78</f>
        <v>0</v>
      </c>
      <c r="K78" s="169" t="s">
        <v>131</v>
      </c>
      <c r="L78" s="168"/>
      <c r="M78" s="137"/>
      <c r="N78" s="138" t="s">
        <v>38</v>
      </c>
      <c r="O78" s="24"/>
      <c r="P78" s="139">
        <f>$O$78*$H$78</f>
        <v>0</v>
      </c>
      <c r="Q78" s="139">
        <v>0</v>
      </c>
      <c r="R78" s="139">
        <f>$Q$78*$H$78</f>
        <v>0</v>
      </c>
      <c r="S78" s="139">
        <v>0</v>
      </c>
      <c r="T78" s="140">
        <f>$S$78*$H$78</f>
        <v>0</v>
      </c>
      <c r="AR78" s="79" t="s">
        <v>102</v>
      </c>
      <c r="AT78" s="79" t="s">
        <v>100</v>
      </c>
      <c r="AU78" s="79" t="s">
        <v>72</v>
      </c>
      <c r="AY78" s="6" t="s">
        <v>98</v>
      </c>
      <c r="BE78" s="141">
        <f>IF($N$78="základní",$J$78,0)</f>
        <v>0</v>
      </c>
      <c r="BF78" s="141">
        <f>IF($N$78="snížená",$J$78,0)</f>
        <v>0</v>
      </c>
      <c r="BG78" s="141">
        <f>IF($N$78="zákl. přenesená",$J$78,0)</f>
        <v>0</v>
      </c>
      <c r="BH78" s="141">
        <f>IF($N$78="sníž. přenesená",$J$78,0)</f>
        <v>0</v>
      </c>
      <c r="BI78" s="141">
        <f>IF($N$78="nulová",$J$78,0)</f>
        <v>0</v>
      </c>
      <c r="BJ78" s="79" t="s">
        <v>19</v>
      </c>
      <c r="BK78" s="141">
        <f>ROUND($I$78*$H$78,2)</f>
        <v>0</v>
      </c>
      <c r="BL78" s="79" t="s">
        <v>102</v>
      </c>
      <c r="BM78" s="79" t="s">
        <v>103</v>
      </c>
    </row>
    <row r="79" spans="2:65" s="6" customFormat="1" ht="15.75" customHeight="1">
      <c r="B79" s="23"/>
      <c r="C79" s="173">
        <v>5</v>
      </c>
      <c r="D79" s="161" t="s">
        <v>100</v>
      </c>
      <c r="E79" s="162" t="s">
        <v>120</v>
      </c>
      <c r="F79" s="163" t="s">
        <v>121</v>
      </c>
      <c r="G79" s="157" t="s">
        <v>108</v>
      </c>
      <c r="H79" s="158">
        <v>276</v>
      </c>
      <c r="I79" s="158"/>
      <c r="J79" s="164">
        <f t="shared" si="0"/>
        <v>0</v>
      </c>
      <c r="K79" s="169" t="s">
        <v>131</v>
      </c>
      <c r="L79" s="168"/>
      <c r="M79" s="137"/>
      <c r="N79" s="138" t="s">
        <v>38</v>
      </c>
      <c r="O79" s="24"/>
      <c r="P79" s="139">
        <f>$O$79*$H$79</f>
        <v>0</v>
      </c>
      <c r="Q79" s="139">
        <v>0</v>
      </c>
      <c r="R79" s="139">
        <f>$Q$79*$H$79</f>
        <v>0</v>
      </c>
      <c r="S79" s="139">
        <v>0</v>
      </c>
      <c r="T79" s="140">
        <f>$S$79*$H$79</f>
        <v>0</v>
      </c>
      <c r="AR79" s="79" t="s">
        <v>102</v>
      </c>
      <c r="AT79" s="79" t="s">
        <v>100</v>
      </c>
      <c r="AU79" s="79" t="s">
        <v>72</v>
      </c>
      <c r="AY79" s="6" t="s">
        <v>98</v>
      </c>
      <c r="BE79" s="141">
        <f>IF($N$79="základní",$J$79,0)</f>
        <v>0</v>
      </c>
      <c r="BF79" s="141">
        <f>IF($N$79="snížená",$J$79,0)</f>
        <v>0</v>
      </c>
      <c r="BG79" s="141">
        <f>IF($N$79="zákl. přenesená",$J$79,0)</f>
        <v>0</v>
      </c>
      <c r="BH79" s="141">
        <f>IF($N$79="sníž. přenesená",$J$79,0)</f>
        <v>0</v>
      </c>
      <c r="BI79" s="141">
        <f>IF($N$79="nulová",$J$79,0)</f>
        <v>0</v>
      </c>
      <c r="BJ79" s="79" t="s">
        <v>19</v>
      </c>
      <c r="BK79" s="141">
        <f>ROUND($I$79*$H$79,2)</f>
        <v>0</v>
      </c>
      <c r="BL79" s="79" t="s">
        <v>102</v>
      </c>
      <c r="BM79" s="79" t="s">
        <v>104</v>
      </c>
    </row>
    <row r="80" spans="2:65" s="6" customFormat="1" ht="15.75" customHeight="1">
      <c r="B80" s="23"/>
      <c r="C80" s="173">
        <v>6</v>
      </c>
      <c r="D80" s="161" t="s">
        <v>100</v>
      </c>
      <c r="E80" s="162" t="s">
        <v>122</v>
      </c>
      <c r="F80" s="163" t="s">
        <v>123</v>
      </c>
      <c r="G80" s="157" t="s">
        <v>108</v>
      </c>
      <c r="H80" s="158">
        <v>276</v>
      </c>
      <c r="I80" s="158"/>
      <c r="J80" s="164">
        <f t="shared" si="0"/>
        <v>0</v>
      </c>
      <c r="K80" s="169" t="s">
        <v>131</v>
      </c>
      <c r="L80" s="168"/>
      <c r="M80" s="137"/>
      <c r="N80" s="138" t="s">
        <v>38</v>
      </c>
      <c r="O80" s="24"/>
      <c r="P80" s="139">
        <f>$O$80*$H$80</f>
        <v>0</v>
      </c>
      <c r="Q80" s="139">
        <v>0</v>
      </c>
      <c r="R80" s="139">
        <f>$Q$80*$H$80</f>
        <v>0</v>
      </c>
      <c r="S80" s="139">
        <v>0</v>
      </c>
      <c r="T80" s="140">
        <f>$S$80*$H$80</f>
        <v>0</v>
      </c>
      <c r="AR80" s="79" t="s">
        <v>102</v>
      </c>
      <c r="AT80" s="79" t="s">
        <v>100</v>
      </c>
      <c r="AU80" s="79" t="s">
        <v>72</v>
      </c>
      <c r="AY80" s="6" t="s">
        <v>98</v>
      </c>
      <c r="BE80" s="141">
        <f>IF($N$80="základní",$J$80,0)</f>
        <v>0</v>
      </c>
      <c r="BF80" s="141">
        <f>IF($N$80="snížená",$J$80,0)</f>
        <v>0</v>
      </c>
      <c r="BG80" s="141">
        <f>IF($N$80="zákl. přenesená",$J$80,0)</f>
        <v>0</v>
      </c>
      <c r="BH80" s="141">
        <f>IF($N$80="sníž. přenesená",$J$80,0)</f>
        <v>0</v>
      </c>
      <c r="BI80" s="141">
        <f>IF($N$80="nulová",$J$80,0)</f>
        <v>0</v>
      </c>
      <c r="BJ80" s="79" t="s">
        <v>19</v>
      </c>
      <c r="BK80" s="141">
        <f>ROUND($I$80*$H$80,2)</f>
        <v>0</v>
      </c>
      <c r="BL80" s="79" t="s">
        <v>102</v>
      </c>
      <c r="BM80" s="79" t="s">
        <v>105</v>
      </c>
    </row>
    <row r="81" spans="2:65" s="6" customFormat="1" ht="15.75" customHeight="1">
      <c r="B81" s="23"/>
      <c r="C81" s="173">
        <v>7</v>
      </c>
      <c r="D81" s="161" t="s">
        <v>100</v>
      </c>
      <c r="E81" s="162" t="s">
        <v>125</v>
      </c>
      <c r="F81" s="163" t="s">
        <v>126</v>
      </c>
      <c r="G81" s="157" t="s">
        <v>108</v>
      </c>
      <c r="H81" s="158">
        <v>276</v>
      </c>
      <c r="I81" s="158"/>
      <c r="J81" s="164">
        <f t="shared" si="0"/>
        <v>0</v>
      </c>
      <c r="K81" s="169" t="s">
        <v>131</v>
      </c>
      <c r="L81" s="168"/>
      <c r="M81" s="137"/>
      <c r="N81" s="138" t="s">
        <v>38</v>
      </c>
      <c r="O81" s="24"/>
      <c r="P81" s="139">
        <f>$O$81*$H$81</f>
        <v>0</v>
      </c>
      <c r="Q81" s="139">
        <v>0</v>
      </c>
      <c r="R81" s="139">
        <f>$Q$81*$H$81</f>
        <v>0</v>
      </c>
      <c r="S81" s="139">
        <v>0</v>
      </c>
      <c r="T81" s="140">
        <f>$S$81*$H$81</f>
        <v>0</v>
      </c>
      <c r="AR81" s="79" t="s">
        <v>102</v>
      </c>
      <c r="AT81" s="79" t="s">
        <v>100</v>
      </c>
      <c r="AU81" s="79" t="s">
        <v>72</v>
      </c>
      <c r="AY81" s="6" t="s">
        <v>98</v>
      </c>
      <c r="BE81" s="141">
        <f>IF($N$81="základní",$J$81,0)</f>
        <v>0</v>
      </c>
      <c r="BF81" s="141">
        <f>IF($N$81="snížená",$J$81,0)</f>
        <v>0</v>
      </c>
      <c r="BG81" s="141">
        <f>IF($N$81="zákl. přenesená",$J$81,0)</f>
        <v>0</v>
      </c>
      <c r="BH81" s="141">
        <f>IF($N$81="sníž. přenesená",$J$81,0)</f>
        <v>0</v>
      </c>
      <c r="BI81" s="141">
        <f>IF($N$81="nulová",$J$81,0)</f>
        <v>0</v>
      </c>
      <c r="BJ81" s="79" t="s">
        <v>19</v>
      </c>
      <c r="BK81" s="141">
        <f>ROUND($I$81*$H$81,2)</f>
        <v>0</v>
      </c>
      <c r="BL81" s="79" t="s">
        <v>102</v>
      </c>
      <c r="BM81" s="79" t="s">
        <v>109</v>
      </c>
    </row>
    <row r="82" spans="2:12" s="6" customFormat="1" ht="12.75" customHeight="1">
      <c r="B82" s="38"/>
      <c r="C82" s="173">
        <v>8</v>
      </c>
      <c r="D82" s="161" t="s">
        <v>100</v>
      </c>
      <c r="E82" s="162" t="s">
        <v>125</v>
      </c>
      <c r="F82" s="163" t="s">
        <v>126</v>
      </c>
      <c r="G82" s="157" t="s">
        <v>108</v>
      </c>
      <c r="H82" s="158">
        <v>276</v>
      </c>
      <c r="I82" s="158"/>
      <c r="J82" s="164">
        <f t="shared" si="0"/>
        <v>0</v>
      </c>
      <c r="K82" s="169" t="s">
        <v>131</v>
      </c>
      <c r="L82" s="168"/>
    </row>
    <row r="83" spans="3:11" s="2" customFormat="1" ht="14.25" customHeight="1">
      <c r="C83" s="173">
        <v>9</v>
      </c>
      <c r="D83" s="161" t="s">
        <v>100</v>
      </c>
      <c r="E83" s="162" t="s">
        <v>127</v>
      </c>
      <c r="F83" s="163" t="s">
        <v>128</v>
      </c>
      <c r="G83" s="157" t="s">
        <v>110</v>
      </c>
      <c r="H83" s="158">
        <f>(H80*0.06+H79*0.04)*2.4</f>
        <v>66.24</v>
      </c>
      <c r="I83" s="158"/>
      <c r="J83" s="164">
        <f t="shared" si="0"/>
        <v>0</v>
      </c>
      <c r="K83" s="169" t="s">
        <v>131</v>
      </c>
    </row>
    <row r="84" spans="7:10" ht="14.25" customHeight="1">
      <c r="G84" s="159"/>
      <c r="H84" s="160"/>
      <c r="I84" s="160"/>
      <c r="J84" s="160"/>
    </row>
    <row r="85" spans="7:10" ht="14.25" customHeight="1">
      <c r="G85" s="159"/>
      <c r="H85" s="160"/>
      <c r="I85" s="160"/>
      <c r="J85" s="160"/>
    </row>
  </sheetData>
  <sheetProtection formatColumns="0" formatRows="0" sort="0" autoFilter="0"/>
  <autoFilter ref="C71:K71"/>
  <mergeCells count="6">
    <mergeCell ref="G1:H1"/>
    <mergeCell ref="L2:V2"/>
    <mergeCell ref="E7:H7"/>
    <mergeCell ref="E22:H22"/>
    <mergeCell ref="E43:H43"/>
    <mergeCell ref="E64:H64"/>
  </mergeCells>
  <hyperlinks>
    <hyperlink ref="F1:G1" location="C2" tooltip="Krycí list soupisu" display="1) Krycí list soupisu"/>
    <hyperlink ref="G1:H1" location="C50" tooltip="Rekapitulace" display="2) Rekapitulace"/>
    <hyperlink ref="J1" location="C7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IV88"/>
  <sheetViews>
    <sheetView showGridLines="0" zoomScalePageLayoutView="0" workbookViewId="0" topLeftCell="A1">
      <pane ySplit="1" topLeftCell="A57" activePane="bottomLeft" state="frozen"/>
      <selection pane="topLeft" activeCell="A1" sqref="A1"/>
      <selection pane="bottomLeft" activeCell="F88" sqref="F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5"/>
      <c r="C1" s="145"/>
      <c r="D1" s="144" t="s">
        <v>1</v>
      </c>
      <c r="E1" s="145"/>
      <c r="F1" s="156" t="s">
        <v>113</v>
      </c>
      <c r="G1" s="214" t="s">
        <v>114</v>
      </c>
      <c r="H1" s="214"/>
      <c r="I1" s="145"/>
      <c r="J1" s="156" t="s">
        <v>115</v>
      </c>
      <c r="K1" s="144" t="s">
        <v>69</v>
      </c>
      <c r="L1" s="156" t="s">
        <v>116</v>
      </c>
      <c r="M1" s="156"/>
      <c r="N1" s="156"/>
      <c r="O1" s="156"/>
      <c r="P1" s="156"/>
      <c r="Q1" s="156"/>
      <c r="R1" s="156"/>
      <c r="S1" s="156"/>
      <c r="T1" s="156"/>
      <c r="U1" s="142"/>
      <c r="V1" s="1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181"/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2" t="s">
        <v>5</v>
      </c>
      <c r="AZ2" s="6" t="s">
        <v>70</v>
      </c>
      <c r="BA2" s="6" t="s">
        <v>21</v>
      </c>
      <c r="BB2" s="6" t="s">
        <v>21</v>
      </c>
      <c r="BC2" s="6" t="s">
        <v>71</v>
      </c>
      <c r="BD2" s="6" t="s">
        <v>72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77"/>
      <c r="J3" s="8"/>
      <c r="K3" s="9"/>
      <c r="AT3" s="2" t="s">
        <v>72</v>
      </c>
    </row>
    <row r="4" spans="2:46" s="2" customFormat="1" ht="37.5" customHeight="1">
      <c r="B4" s="10"/>
      <c r="C4" s="11"/>
      <c r="D4" s="12" t="s">
        <v>73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 t="s">
        <v>21</v>
      </c>
      <c r="E7" s="192" t="s">
        <v>138</v>
      </c>
      <c r="F7" s="195"/>
      <c r="G7" s="195"/>
      <c r="H7" s="19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17</v>
      </c>
      <c r="E9" s="24"/>
      <c r="F9" s="17"/>
      <c r="G9" s="24"/>
      <c r="H9" s="24"/>
      <c r="I9" s="78" t="s">
        <v>18</v>
      </c>
      <c r="J9" s="17"/>
      <c r="K9" s="27"/>
    </row>
    <row r="10" spans="2:11" s="6" customFormat="1" ht="15" customHeight="1">
      <c r="B10" s="23"/>
      <c r="C10" s="24"/>
      <c r="D10" s="19" t="s">
        <v>20</v>
      </c>
      <c r="E10" s="24"/>
      <c r="F10" s="17" t="s">
        <v>21</v>
      </c>
      <c r="G10" s="24"/>
      <c r="H10" s="24"/>
      <c r="I10" s="78" t="s">
        <v>22</v>
      </c>
      <c r="J10" s="52"/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25</v>
      </c>
      <c r="E12" s="24"/>
      <c r="F12" s="24"/>
      <c r="G12" s="24"/>
      <c r="H12" s="24"/>
      <c r="I12" s="78" t="s">
        <v>26</v>
      </c>
      <c r="J12" s="17"/>
      <c r="K12" s="27"/>
    </row>
    <row r="13" spans="2:11" s="6" customFormat="1" ht="18.75" customHeight="1">
      <c r="B13" s="23"/>
      <c r="C13" s="24"/>
      <c r="D13" s="24"/>
      <c r="E13" s="17"/>
      <c r="F13" s="24"/>
      <c r="G13" s="24"/>
      <c r="H13" s="24"/>
      <c r="I13" s="78" t="s">
        <v>27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28</v>
      </c>
      <c r="E15" s="24"/>
      <c r="F15" s="24"/>
      <c r="G15" s="24"/>
      <c r="H15" s="24"/>
      <c r="I15" s="78" t="s">
        <v>26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78" t="s">
        <v>27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30</v>
      </c>
      <c r="E18" s="24"/>
      <c r="F18" s="24"/>
      <c r="G18" s="24"/>
      <c r="H18" s="24"/>
      <c r="I18" s="78" t="s">
        <v>26</v>
      </c>
      <c r="J18" s="17"/>
      <c r="K18" s="27"/>
    </row>
    <row r="19" spans="2:11" s="6" customFormat="1" ht="18.75" customHeight="1">
      <c r="B19" s="23"/>
      <c r="C19" s="24"/>
      <c r="D19" s="24"/>
      <c r="E19" s="17"/>
      <c r="F19" s="24"/>
      <c r="G19" s="24"/>
      <c r="H19" s="24"/>
      <c r="I19" s="78" t="s">
        <v>27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32</v>
      </c>
      <c r="E21" s="24"/>
      <c r="F21" s="24"/>
      <c r="G21" s="24"/>
      <c r="H21" s="24"/>
      <c r="J21" s="24"/>
      <c r="K21" s="27"/>
    </row>
    <row r="22" spans="2:11" s="79" customFormat="1" ht="15.75" customHeight="1">
      <c r="B22" s="80"/>
      <c r="C22" s="81"/>
      <c r="D22" s="81"/>
      <c r="E22" s="210"/>
      <c r="F22" s="215"/>
      <c r="G22" s="215"/>
      <c r="H22" s="215"/>
      <c r="J22" s="81"/>
      <c r="K22" s="82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83"/>
    </row>
    <row r="25" spans="2:11" s="6" customFormat="1" ht="26.25" customHeight="1">
      <c r="B25" s="23"/>
      <c r="C25" s="24"/>
      <c r="D25" s="84" t="s">
        <v>33</v>
      </c>
      <c r="E25" s="24"/>
      <c r="F25" s="24"/>
      <c r="G25" s="24"/>
      <c r="H25" s="24"/>
      <c r="J25" s="66">
        <f>ROUND($J$72,2)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3"/>
    </row>
    <row r="27" spans="2:11" s="6" customFormat="1" ht="15" customHeight="1">
      <c r="B27" s="23"/>
      <c r="C27" s="24"/>
      <c r="D27" s="24"/>
      <c r="E27" s="24"/>
      <c r="F27" s="28" t="s">
        <v>35</v>
      </c>
      <c r="G27" s="24"/>
      <c r="H27" s="24"/>
      <c r="I27" s="85" t="s">
        <v>34</v>
      </c>
      <c r="J27" s="28" t="s">
        <v>36</v>
      </c>
      <c r="K27" s="27"/>
    </row>
    <row r="28" spans="2:11" s="6" customFormat="1" ht="15" customHeight="1">
      <c r="B28" s="23"/>
      <c r="C28" s="24"/>
      <c r="D28" s="30" t="s">
        <v>37</v>
      </c>
      <c r="E28" s="30" t="s">
        <v>38</v>
      </c>
      <c r="F28" s="86">
        <f>J25</f>
        <v>0</v>
      </c>
      <c r="G28" s="24"/>
      <c r="H28" s="24"/>
      <c r="I28" s="87">
        <v>0.21</v>
      </c>
      <c r="J28" s="86">
        <f>0.21*F28</f>
        <v>0</v>
      </c>
      <c r="K28" s="27"/>
    </row>
    <row r="29" spans="2:11" s="6" customFormat="1" ht="15" customHeight="1">
      <c r="B29" s="23"/>
      <c r="C29" s="24"/>
      <c r="D29" s="24"/>
      <c r="E29" s="30" t="s">
        <v>39</v>
      </c>
      <c r="F29" s="86">
        <f>ROUND(SUM($BF$72:$BF$83),2)</f>
        <v>0</v>
      </c>
      <c r="G29" s="24"/>
      <c r="H29" s="24"/>
      <c r="I29" s="87">
        <v>0.15</v>
      </c>
      <c r="J29" s="86">
        <f>ROUND(ROUND((SUM($BF$72:$BF$83)),2)*$I$29,2)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40</v>
      </c>
      <c r="F30" s="86">
        <f>ROUND(SUM($BG$72:$BG$83),2)</f>
        <v>0</v>
      </c>
      <c r="G30" s="24"/>
      <c r="H30" s="24"/>
      <c r="I30" s="87">
        <v>0.21</v>
      </c>
      <c r="J30" s="86">
        <v>0</v>
      </c>
      <c r="K30" s="27"/>
    </row>
    <row r="31" spans="2:11" s="6" customFormat="1" ht="15" customHeight="1" hidden="1">
      <c r="B31" s="23"/>
      <c r="C31" s="24"/>
      <c r="D31" s="24"/>
      <c r="E31" s="30" t="s">
        <v>41</v>
      </c>
      <c r="F31" s="86">
        <f>ROUND(SUM($BH$72:$BH$83),2)</f>
        <v>0</v>
      </c>
      <c r="G31" s="24"/>
      <c r="H31" s="24"/>
      <c r="I31" s="87">
        <v>0.15</v>
      </c>
      <c r="J31" s="86"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86">
        <f>ROUND(SUM($BI$72:$BI$83),2)</f>
        <v>0</v>
      </c>
      <c r="G32" s="24"/>
      <c r="H32" s="24"/>
      <c r="I32" s="87">
        <v>0</v>
      </c>
      <c r="J32" s="86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43</v>
      </c>
      <c r="E34" s="34"/>
      <c r="F34" s="34"/>
      <c r="G34" s="88" t="s">
        <v>44</v>
      </c>
      <c r="H34" s="35" t="s">
        <v>45</v>
      </c>
      <c r="I34" s="89"/>
      <c r="J34" s="36">
        <f>SUM($J$25:$J$32)</f>
        <v>0</v>
      </c>
      <c r="K34" s="90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1"/>
      <c r="J35" s="39"/>
      <c r="K35" s="40"/>
    </row>
    <row r="39" spans="2:11" s="6" customFormat="1" ht="7.5" customHeight="1"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0" spans="2:11" s="6" customFormat="1" ht="37.5" customHeight="1">
      <c r="B40" s="23"/>
      <c r="C40" s="12" t="s">
        <v>74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2" t="str">
        <f>$E$7</f>
        <v>Oprava místní komunikace 7c</v>
      </c>
      <c r="F43" s="195"/>
      <c r="G43" s="195"/>
      <c r="H43" s="19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20</v>
      </c>
      <c r="D45" s="24"/>
      <c r="E45" s="24"/>
      <c r="F45" s="17" t="str">
        <f>$F$10</f>
        <v> </v>
      </c>
      <c r="G45" s="24"/>
      <c r="H45" s="24"/>
      <c r="I45" s="78" t="s">
        <v>22</v>
      </c>
      <c r="J45" s="52">
        <f>IF($J$10="","",$J$10)</f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25</v>
      </c>
      <c r="D47" s="24"/>
      <c r="E47" s="24"/>
      <c r="F47" s="17">
        <f>$E$13</f>
        <v>0</v>
      </c>
      <c r="G47" s="24"/>
      <c r="H47" s="24"/>
      <c r="I47" s="78" t="s">
        <v>30</v>
      </c>
      <c r="J47" s="17">
        <f>$E$19</f>
        <v>0</v>
      </c>
      <c r="K47" s="27"/>
    </row>
    <row r="48" spans="2:11" s="6" customFormat="1" ht="15" customHeight="1">
      <c r="B48" s="23"/>
      <c r="C48" s="19" t="s">
        <v>28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95" t="s">
        <v>75</v>
      </c>
      <c r="D50" s="32"/>
      <c r="E50" s="32"/>
      <c r="F50" s="32"/>
      <c r="G50" s="32"/>
      <c r="H50" s="32"/>
      <c r="I50" s="96"/>
      <c r="J50" s="97" t="s">
        <v>76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77</v>
      </c>
      <c r="D52" s="24"/>
      <c r="E52" s="24"/>
      <c r="F52" s="24"/>
      <c r="G52" s="24"/>
      <c r="H52" s="24"/>
      <c r="J52" s="66">
        <f>$J$72</f>
        <v>0</v>
      </c>
      <c r="K52" s="27"/>
      <c r="AU52" s="6" t="s">
        <v>78</v>
      </c>
    </row>
    <row r="53" spans="2:11" s="98" customFormat="1" ht="25.5" customHeight="1">
      <c r="B53" s="99"/>
      <c r="C53" s="100"/>
      <c r="D53" s="101" t="s">
        <v>79</v>
      </c>
      <c r="E53" s="101"/>
      <c r="F53" s="101"/>
      <c r="G53" s="101"/>
      <c r="H53" s="101"/>
      <c r="I53" s="102"/>
      <c r="J53" s="103">
        <f>$J$73</f>
        <v>0</v>
      </c>
      <c r="K53" s="104"/>
    </row>
    <row r="54" spans="2:11" s="105" customFormat="1" ht="21" customHeight="1">
      <c r="B54" s="106"/>
      <c r="C54" s="107"/>
      <c r="D54" s="108" t="s">
        <v>80</v>
      </c>
      <c r="E54" s="108"/>
      <c r="F54" s="108"/>
      <c r="G54" s="108"/>
      <c r="H54" s="108"/>
      <c r="I54" s="109"/>
      <c r="J54" s="110">
        <f>$J$74</f>
        <v>0</v>
      </c>
      <c r="K54" s="111"/>
    </row>
    <row r="55" spans="2:11" s="6" customFormat="1" ht="22.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11" s="6" customFormat="1" ht="7.5" customHeight="1">
      <c r="B56" s="38"/>
      <c r="C56" s="39"/>
      <c r="D56" s="39"/>
      <c r="E56" s="39"/>
      <c r="F56" s="39"/>
      <c r="G56" s="39"/>
      <c r="H56" s="39"/>
      <c r="I56" s="91"/>
      <c r="J56" s="39"/>
      <c r="K56" s="40"/>
    </row>
    <row r="60" spans="2:12" s="6" customFormat="1" ht="7.5" customHeight="1">
      <c r="B60" s="41"/>
      <c r="C60" s="42"/>
      <c r="D60" s="42"/>
      <c r="E60" s="42"/>
      <c r="F60" s="42"/>
      <c r="G60" s="42"/>
      <c r="H60" s="42"/>
      <c r="I60" s="93"/>
      <c r="J60" s="42"/>
      <c r="K60" s="42"/>
      <c r="L60" s="43"/>
    </row>
    <row r="61" spans="2:12" s="6" customFormat="1" ht="37.5" customHeight="1">
      <c r="B61" s="23"/>
      <c r="C61" s="12" t="s">
        <v>81</v>
      </c>
      <c r="D61" s="24"/>
      <c r="E61" s="24"/>
      <c r="F61" s="24"/>
      <c r="G61" s="24"/>
      <c r="H61" s="24"/>
      <c r="J61" s="24"/>
      <c r="K61" s="24"/>
      <c r="L61" s="43"/>
    </row>
    <row r="62" spans="2:12" s="6" customFormat="1" ht="7.5" customHeight="1">
      <c r="B62" s="23"/>
      <c r="C62" s="24"/>
      <c r="D62" s="24"/>
      <c r="E62" s="24"/>
      <c r="F62" s="24"/>
      <c r="G62" s="24"/>
      <c r="H62" s="24"/>
      <c r="J62" s="24"/>
      <c r="K62" s="24"/>
      <c r="L62" s="43"/>
    </row>
    <row r="63" spans="2:12" s="6" customFormat="1" ht="15" customHeight="1">
      <c r="B63" s="23"/>
      <c r="C63" s="19" t="s">
        <v>15</v>
      </c>
      <c r="D63" s="24"/>
      <c r="E63" s="24"/>
      <c r="F63" s="24"/>
      <c r="G63" s="24"/>
      <c r="H63" s="24"/>
      <c r="J63" s="24"/>
      <c r="K63" s="24"/>
      <c r="L63" s="43"/>
    </row>
    <row r="64" spans="2:12" s="6" customFormat="1" ht="19.5" customHeight="1">
      <c r="B64" s="23"/>
      <c r="C64" s="24"/>
      <c r="D64" s="24"/>
      <c r="E64" s="192" t="str">
        <f>$E$7</f>
        <v>Oprava místní komunikace 7c</v>
      </c>
      <c r="F64" s="195"/>
      <c r="G64" s="195"/>
      <c r="H64" s="195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8.75" customHeight="1">
      <c r="B66" s="23"/>
      <c r="C66" s="19" t="s">
        <v>20</v>
      </c>
      <c r="D66" s="24"/>
      <c r="E66" s="24"/>
      <c r="F66" s="17" t="str">
        <f>$F$10</f>
        <v> </v>
      </c>
      <c r="G66" s="24"/>
      <c r="H66" s="24"/>
      <c r="I66" s="78" t="s">
        <v>22</v>
      </c>
      <c r="J66" s="52">
        <f>IF($J$10="","",$J$10)</f>
      </c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.75" customHeight="1">
      <c r="B68" s="23"/>
      <c r="C68" s="19" t="s">
        <v>25</v>
      </c>
      <c r="D68" s="24"/>
      <c r="E68" s="24"/>
      <c r="F68" s="17">
        <f>$E$13</f>
        <v>0</v>
      </c>
      <c r="G68" s="24"/>
      <c r="H68" s="24"/>
      <c r="I68" s="78" t="s">
        <v>30</v>
      </c>
      <c r="J68" s="17"/>
      <c r="K68" s="24"/>
      <c r="L68" s="43"/>
    </row>
    <row r="69" spans="2:12" s="6" customFormat="1" ht="15" customHeight="1">
      <c r="B69" s="23"/>
      <c r="C69" s="19" t="s">
        <v>28</v>
      </c>
      <c r="D69" s="24"/>
      <c r="E69" s="24"/>
      <c r="F69" s="17">
        <f>IF($E$16="","",$E$16)</f>
      </c>
      <c r="G69" s="24"/>
      <c r="H69" s="24"/>
      <c r="J69" s="24"/>
      <c r="K69" s="24"/>
      <c r="L69" s="43"/>
    </row>
    <row r="70" spans="2:12" s="6" customFormat="1" ht="11.2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20" s="112" customFormat="1" ht="30" customHeight="1">
      <c r="B71" s="113"/>
      <c r="C71" s="114" t="s">
        <v>82</v>
      </c>
      <c r="D71" s="115" t="s">
        <v>51</v>
      </c>
      <c r="E71" s="115" t="s">
        <v>48</v>
      </c>
      <c r="F71" s="115" t="s">
        <v>83</v>
      </c>
      <c r="G71" s="115" t="s">
        <v>84</v>
      </c>
      <c r="H71" s="115" t="s">
        <v>85</v>
      </c>
      <c r="I71" s="116" t="s">
        <v>86</v>
      </c>
      <c r="J71" s="115" t="s">
        <v>87</v>
      </c>
      <c r="K71" s="117" t="s">
        <v>88</v>
      </c>
      <c r="L71" s="118"/>
      <c r="M71" s="58" t="s">
        <v>89</v>
      </c>
      <c r="N71" s="59" t="s">
        <v>37</v>
      </c>
      <c r="O71" s="59" t="s">
        <v>90</v>
      </c>
      <c r="P71" s="59" t="s">
        <v>91</v>
      </c>
      <c r="Q71" s="59" t="s">
        <v>92</v>
      </c>
      <c r="R71" s="59" t="s">
        <v>93</v>
      </c>
      <c r="S71" s="59" t="s">
        <v>94</v>
      </c>
      <c r="T71" s="60" t="s">
        <v>95</v>
      </c>
    </row>
    <row r="72" spans="2:63" s="6" customFormat="1" ht="30" customHeight="1">
      <c r="B72" s="23"/>
      <c r="C72" s="65" t="s">
        <v>77</v>
      </c>
      <c r="D72" s="24"/>
      <c r="E72" s="24"/>
      <c r="F72" s="24"/>
      <c r="G72" s="24"/>
      <c r="H72" s="24"/>
      <c r="J72" s="119">
        <f>J73</f>
        <v>0</v>
      </c>
      <c r="K72" s="24"/>
      <c r="L72" s="43"/>
      <c r="M72" s="62"/>
      <c r="N72" s="63"/>
      <c r="O72" s="63"/>
      <c r="P72" s="120" t="e">
        <f>$P$73</f>
        <v>#REF!</v>
      </c>
      <c r="Q72" s="63"/>
      <c r="R72" s="120" t="e">
        <f>$R$73</f>
        <v>#REF!</v>
      </c>
      <c r="S72" s="63"/>
      <c r="T72" s="121" t="e">
        <f>$T$73</f>
        <v>#REF!</v>
      </c>
      <c r="AT72" s="6" t="s">
        <v>65</v>
      </c>
      <c r="AU72" s="6" t="s">
        <v>78</v>
      </c>
      <c r="BK72" s="122" t="e">
        <f>$BK$73</f>
        <v>#REF!</v>
      </c>
    </row>
    <row r="73" spans="2:63" s="123" customFormat="1" ht="37.5" customHeight="1">
      <c r="B73" s="124"/>
      <c r="C73" s="125"/>
      <c r="D73" s="125" t="s">
        <v>65</v>
      </c>
      <c r="E73" s="126" t="s">
        <v>96</v>
      </c>
      <c r="F73" s="126" t="s">
        <v>97</v>
      </c>
      <c r="G73" s="125"/>
      <c r="H73" s="125"/>
      <c r="J73" s="127">
        <f>J74</f>
        <v>0</v>
      </c>
      <c r="K73" s="125"/>
      <c r="L73" s="128"/>
      <c r="M73" s="129"/>
      <c r="N73" s="125"/>
      <c r="O73" s="125"/>
      <c r="P73" s="130" t="e">
        <f>$P$74+#REF!+#REF!</f>
        <v>#REF!</v>
      </c>
      <c r="Q73" s="125"/>
      <c r="R73" s="130" t="e">
        <f>$R$74+#REF!+#REF!</f>
        <v>#REF!</v>
      </c>
      <c r="S73" s="125"/>
      <c r="T73" s="131" t="e">
        <f>$T$74+#REF!+#REF!</f>
        <v>#REF!</v>
      </c>
      <c r="AR73" s="132" t="s">
        <v>19</v>
      </c>
      <c r="AT73" s="132" t="s">
        <v>65</v>
      </c>
      <c r="AU73" s="132" t="s">
        <v>66</v>
      </c>
      <c r="AY73" s="132" t="s">
        <v>98</v>
      </c>
      <c r="BK73" s="133" t="e">
        <f>$BK$74+#REF!+#REF!</f>
        <v>#REF!</v>
      </c>
    </row>
    <row r="74" spans="2:63" s="123" customFormat="1" ht="21" customHeight="1">
      <c r="B74" s="124"/>
      <c r="C74" s="125"/>
      <c r="D74" s="125" t="s">
        <v>65</v>
      </c>
      <c r="E74" s="134" t="s">
        <v>19</v>
      </c>
      <c r="F74" s="134" t="s">
        <v>99</v>
      </c>
      <c r="G74" s="125"/>
      <c r="H74" s="125"/>
      <c r="J74" s="135">
        <f>SUM(J75:J84)</f>
        <v>0</v>
      </c>
      <c r="K74" s="125"/>
      <c r="L74" s="128"/>
      <c r="M74" s="129"/>
      <c r="N74" s="125"/>
      <c r="O74" s="125"/>
      <c r="P74" s="130">
        <f>SUM($P$78:$P$83)</f>
        <v>0</v>
      </c>
      <c r="Q74" s="125"/>
      <c r="R74" s="130">
        <f>SUM($R$78:$R$83)</f>
        <v>0</v>
      </c>
      <c r="S74" s="125"/>
      <c r="T74" s="131">
        <f>SUM($T$78:$T$83)</f>
        <v>0</v>
      </c>
      <c r="AR74" s="132" t="s">
        <v>19</v>
      </c>
      <c r="AT74" s="132" t="s">
        <v>65</v>
      </c>
      <c r="AU74" s="132" t="s">
        <v>19</v>
      </c>
      <c r="AY74" s="132" t="s">
        <v>98</v>
      </c>
      <c r="BK74" s="133">
        <f>SUM($BK$78:$BK$83)</f>
        <v>0</v>
      </c>
    </row>
    <row r="75" spans="2:63" s="123" customFormat="1" ht="21" customHeight="1">
      <c r="B75" s="124"/>
      <c r="C75" s="173">
        <v>1</v>
      </c>
      <c r="D75" s="161" t="s">
        <v>100</v>
      </c>
      <c r="E75" s="173" t="s">
        <v>141</v>
      </c>
      <c r="F75" s="173" t="s">
        <v>143</v>
      </c>
      <c r="G75" s="175" t="s">
        <v>108</v>
      </c>
      <c r="H75" s="176">
        <v>308</v>
      </c>
      <c r="I75" s="177"/>
      <c r="J75" s="174">
        <f>I75*H75</f>
        <v>0</v>
      </c>
      <c r="K75" s="169" t="s">
        <v>131</v>
      </c>
      <c r="L75" s="171"/>
      <c r="M75" s="129"/>
      <c r="N75" s="125"/>
      <c r="O75" s="125"/>
      <c r="P75" s="130"/>
      <c r="Q75" s="125"/>
      <c r="R75" s="130"/>
      <c r="S75" s="125"/>
      <c r="T75" s="131"/>
      <c r="AR75" s="132"/>
      <c r="AT75" s="132"/>
      <c r="AU75" s="132"/>
      <c r="AY75" s="132"/>
      <c r="BK75" s="133"/>
    </row>
    <row r="76" spans="2:63" s="123" customFormat="1" ht="21" customHeight="1">
      <c r="B76" s="124"/>
      <c r="C76" s="173">
        <v>2</v>
      </c>
      <c r="D76" s="161" t="s">
        <v>100</v>
      </c>
      <c r="E76" s="173" t="s">
        <v>140</v>
      </c>
      <c r="F76" s="173" t="s">
        <v>145</v>
      </c>
      <c r="G76" s="175" t="s">
        <v>108</v>
      </c>
      <c r="H76" s="176">
        <v>308</v>
      </c>
      <c r="I76" s="177"/>
      <c r="J76" s="174">
        <f>I76*H76</f>
        <v>0</v>
      </c>
      <c r="K76" s="169" t="s">
        <v>131</v>
      </c>
      <c r="L76" s="171"/>
      <c r="M76" s="129"/>
      <c r="N76" s="125"/>
      <c r="O76" s="125"/>
      <c r="P76" s="130"/>
      <c r="Q76" s="125"/>
      <c r="R76" s="130"/>
      <c r="S76" s="125"/>
      <c r="T76" s="131"/>
      <c r="AR76" s="132"/>
      <c r="AT76" s="132"/>
      <c r="AU76" s="132"/>
      <c r="AY76" s="132"/>
      <c r="BK76" s="133"/>
    </row>
    <row r="77" spans="2:63" s="123" customFormat="1" ht="21" customHeight="1">
      <c r="B77" s="124"/>
      <c r="C77" s="173">
        <v>3</v>
      </c>
      <c r="D77" s="161" t="s">
        <v>100</v>
      </c>
      <c r="E77" s="173" t="s">
        <v>142</v>
      </c>
      <c r="F77" s="173" t="s">
        <v>144</v>
      </c>
      <c r="G77" s="175" t="s">
        <v>108</v>
      </c>
      <c r="H77" s="176">
        <v>308</v>
      </c>
      <c r="I77" s="177"/>
      <c r="J77" s="174">
        <f>I77*H77</f>
        <v>0</v>
      </c>
      <c r="K77" s="169" t="s">
        <v>131</v>
      </c>
      <c r="L77" s="171"/>
      <c r="M77" s="129"/>
      <c r="N77" s="125"/>
      <c r="O77" s="125"/>
      <c r="P77" s="130"/>
      <c r="Q77" s="125"/>
      <c r="R77" s="130"/>
      <c r="S77" s="125"/>
      <c r="T77" s="131"/>
      <c r="AR77" s="132"/>
      <c r="AT77" s="132"/>
      <c r="AU77" s="132"/>
      <c r="AY77" s="132"/>
      <c r="BK77" s="133"/>
    </row>
    <row r="78" spans="2:65" s="6" customFormat="1" ht="15.75" customHeight="1">
      <c r="B78" s="23"/>
      <c r="C78" s="173">
        <v>4</v>
      </c>
      <c r="D78" s="161" t="s">
        <v>100</v>
      </c>
      <c r="E78" s="162" t="s">
        <v>118</v>
      </c>
      <c r="F78" s="163" t="s">
        <v>119</v>
      </c>
      <c r="G78" s="157" t="s">
        <v>108</v>
      </c>
      <c r="H78" s="158">
        <v>308</v>
      </c>
      <c r="I78" s="158"/>
      <c r="J78" s="164">
        <f>H78*I78</f>
        <v>0</v>
      </c>
      <c r="K78" s="169" t="s">
        <v>131</v>
      </c>
      <c r="L78" s="43"/>
      <c r="M78" s="137"/>
      <c r="N78" s="138" t="s">
        <v>38</v>
      </c>
      <c r="O78" s="24"/>
      <c r="P78" s="139">
        <f>$O$78*$H$78</f>
        <v>0</v>
      </c>
      <c r="Q78" s="139">
        <v>0</v>
      </c>
      <c r="R78" s="139">
        <f>$Q$78*$H$78</f>
        <v>0</v>
      </c>
      <c r="S78" s="139">
        <v>0</v>
      </c>
      <c r="T78" s="140">
        <f>$S$78*$H$78</f>
        <v>0</v>
      </c>
      <c r="V78" s="153"/>
      <c r="AR78" s="79" t="s">
        <v>102</v>
      </c>
      <c r="AT78" s="79" t="s">
        <v>100</v>
      </c>
      <c r="AU78" s="79" t="s">
        <v>72</v>
      </c>
      <c r="AY78" s="6" t="s">
        <v>98</v>
      </c>
      <c r="BE78" s="141">
        <f>IF($N$78="základní",$J$78,0)</f>
        <v>0</v>
      </c>
      <c r="BF78" s="141">
        <f>IF($N$78="snížená",$J$78,0)</f>
        <v>0</v>
      </c>
      <c r="BG78" s="141">
        <f>IF($N$78="zákl. přenesená",$J$78,0)</f>
        <v>0</v>
      </c>
      <c r="BH78" s="141">
        <f>IF($N$78="sníž. přenesená",$J$78,0)</f>
        <v>0</v>
      </c>
      <c r="BI78" s="141">
        <f>IF($N$78="nulová",$J$78,0)</f>
        <v>0</v>
      </c>
      <c r="BJ78" s="79" t="s">
        <v>19</v>
      </c>
      <c r="BK78" s="141">
        <f>ROUND($I$78*$H$78,2)</f>
        <v>0</v>
      </c>
      <c r="BL78" s="79" t="s">
        <v>102</v>
      </c>
      <c r="BM78" s="79" t="s">
        <v>103</v>
      </c>
    </row>
    <row r="79" spans="2:65" s="6" customFormat="1" ht="15.75" customHeight="1">
      <c r="B79" s="23"/>
      <c r="C79" s="173">
        <v>5</v>
      </c>
      <c r="D79" s="161" t="s">
        <v>100</v>
      </c>
      <c r="E79" s="162" t="s">
        <v>120</v>
      </c>
      <c r="F79" s="163" t="s">
        <v>121</v>
      </c>
      <c r="G79" s="157" t="s">
        <v>108</v>
      </c>
      <c r="H79" s="158">
        <v>308</v>
      </c>
      <c r="I79" s="158"/>
      <c r="J79" s="164">
        <f aca="true" t="shared" si="0" ref="J79:J84">H79*I79</f>
        <v>0</v>
      </c>
      <c r="K79" s="169" t="s">
        <v>131</v>
      </c>
      <c r="L79" s="43"/>
      <c r="M79" s="137"/>
      <c r="N79" s="138" t="s">
        <v>38</v>
      </c>
      <c r="O79" s="24"/>
      <c r="P79" s="139">
        <f>$O$79*$H$79</f>
        <v>0</v>
      </c>
      <c r="Q79" s="139">
        <v>0</v>
      </c>
      <c r="R79" s="139">
        <f>$Q$79*$H$79</f>
        <v>0</v>
      </c>
      <c r="S79" s="139">
        <v>0</v>
      </c>
      <c r="T79" s="140">
        <f>$S$79*$H$79</f>
        <v>0</v>
      </c>
      <c r="AR79" s="79" t="s">
        <v>102</v>
      </c>
      <c r="AT79" s="79" t="s">
        <v>100</v>
      </c>
      <c r="AU79" s="79" t="s">
        <v>72</v>
      </c>
      <c r="AY79" s="6" t="s">
        <v>98</v>
      </c>
      <c r="BE79" s="141">
        <f>IF($N$79="základní",$J$79,0)</f>
        <v>0</v>
      </c>
      <c r="BF79" s="141">
        <f>IF($N$79="snížená",$J$79,0)</f>
        <v>0</v>
      </c>
      <c r="BG79" s="141">
        <f>IF($N$79="zákl. přenesená",$J$79,0)</f>
        <v>0</v>
      </c>
      <c r="BH79" s="141">
        <f>IF($N$79="sníž. přenesená",$J$79,0)</f>
        <v>0</v>
      </c>
      <c r="BI79" s="141">
        <f>IF($N$79="nulová",$J$79,0)</f>
        <v>0</v>
      </c>
      <c r="BJ79" s="79" t="s">
        <v>19</v>
      </c>
      <c r="BK79" s="141">
        <f>ROUND($I$79*$H$79,2)</f>
        <v>0</v>
      </c>
      <c r="BL79" s="79" t="s">
        <v>102</v>
      </c>
      <c r="BM79" s="79" t="s">
        <v>104</v>
      </c>
    </row>
    <row r="80" spans="2:65" s="6" customFormat="1" ht="15.75" customHeight="1">
      <c r="B80" s="23"/>
      <c r="C80" s="173">
        <v>6</v>
      </c>
      <c r="D80" s="161" t="s">
        <v>100</v>
      </c>
      <c r="E80" s="162" t="s">
        <v>122</v>
      </c>
      <c r="F80" s="163" t="s">
        <v>123</v>
      </c>
      <c r="G80" s="157" t="s">
        <v>108</v>
      </c>
      <c r="H80" s="158">
        <v>308</v>
      </c>
      <c r="I80" s="158"/>
      <c r="J80" s="164">
        <f t="shared" si="0"/>
        <v>0</v>
      </c>
      <c r="K80" s="169" t="s">
        <v>131</v>
      </c>
      <c r="L80" s="43"/>
      <c r="M80" s="137"/>
      <c r="N80" s="138" t="s">
        <v>38</v>
      </c>
      <c r="O80" s="24"/>
      <c r="P80" s="139">
        <f>$O$80*$H$80</f>
        <v>0</v>
      </c>
      <c r="Q80" s="139">
        <v>0</v>
      </c>
      <c r="R80" s="139">
        <f>$Q$80*$H$80</f>
        <v>0</v>
      </c>
      <c r="S80" s="139">
        <v>0</v>
      </c>
      <c r="T80" s="140">
        <f>$S$80*$H$80</f>
        <v>0</v>
      </c>
      <c r="V80" s="154"/>
      <c r="AR80" s="79" t="s">
        <v>102</v>
      </c>
      <c r="AT80" s="79" t="s">
        <v>100</v>
      </c>
      <c r="AU80" s="79" t="s">
        <v>72</v>
      </c>
      <c r="AY80" s="6" t="s">
        <v>98</v>
      </c>
      <c r="BE80" s="141">
        <f>IF($N$80="základní",$J$80,0)</f>
        <v>0</v>
      </c>
      <c r="BF80" s="141">
        <f>IF($N$80="snížená",$J$80,0)</f>
        <v>0</v>
      </c>
      <c r="BG80" s="141">
        <f>IF($N$80="zákl. přenesená",$J$80,0)</f>
        <v>0</v>
      </c>
      <c r="BH80" s="141">
        <f>IF($N$80="sníž. přenesená",$J$80,0)</f>
        <v>0</v>
      </c>
      <c r="BI80" s="141">
        <f>IF($N$80="nulová",$J$80,0)</f>
        <v>0</v>
      </c>
      <c r="BJ80" s="79" t="s">
        <v>19</v>
      </c>
      <c r="BK80" s="141">
        <f>ROUND($I$80*$H$80,2)</f>
        <v>0</v>
      </c>
      <c r="BL80" s="79" t="s">
        <v>102</v>
      </c>
      <c r="BM80" s="79" t="s">
        <v>105</v>
      </c>
    </row>
    <row r="81" spans="2:65" s="6" customFormat="1" ht="15.75" customHeight="1">
      <c r="B81" s="23"/>
      <c r="C81" s="173">
        <v>7</v>
      </c>
      <c r="D81" s="161" t="s">
        <v>100</v>
      </c>
      <c r="E81" s="162" t="s">
        <v>125</v>
      </c>
      <c r="F81" s="163" t="s">
        <v>126</v>
      </c>
      <c r="G81" s="157" t="s">
        <v>108</v>
      </c>
      <c r="H81" s="158">
        <v>308</v>
      </c>
      <c r="I81" s="158"/>
      <c r="J81" s="164">
        <f t="shared" si="0"/>
        <v>0</v>
      </c>
      <c r="K81" s="169" t="s">
        <v>131</v>
      </c>
      <c r="L81" s="43"/>
      <c r="M81" s="137"/>
      <c r="N81" s="138" t="s">
        <v>38</v>
      </c>
      <c r="O81" s="24"/>
      <c r="P81" s="139">
        <f>$O$81*$H$81</f>
        <v>0</v>
      </c>
      <c r="Q81" s="139">
        <v>0</v>
      </c>
      <c r="R81" s="139">
        <f>$Q$81*$H$81</f>
        <v>0</v>
      </c>
      <c r="S81" s="139">
        <v>0</v>
      </c>
      <c r="T81" s="140">
        <f>$S$81*$H$81</f>
        <v>0</v>
      </c>
      <c r="AR81" s="79" t="s">
        <v>102</v>
      </c>
      <c r="AT81" s="79" t="s">
        <v>100</v>
      </c>
      <c r="AU81" s="79" t="s">
        <v>72</v>
      </c>
      <c r="AY81" s="6" t="s">
        <v>98</v>
      </c>
      <c r="BE81" s="141">
        <f>IF($N$81="základní",$J$81,0)</f>
        <v>0</v>
      </c>
      <c r="BF81" s="141">
        <f>IF($N$81="snížená",$J$81,0)</f>
        <v>0</v>
      </c>
      <c r="BG81" s="141">
        <f>IF($N$81="zákl. přenesená",$J$81,0)</f>
        <v>0</v>
      </c>
      <c r="BH81" s="141">
        <f>IF($N$81="sníž. přenesená",$J$81,0)</f>
        <v>0</v>
      </c>
      <c r="BI81" s="141">
        <f>IF($N$81="nulová",$J$81,0)</f>
        <v>0</v>
      </c>
      <c r="BJ81" s="79" t="s">
        <v>19</v>
      </c>
      <c r="BK81" s="141">
        <f>ROUND($I$81*$H$81,2)</f>
        <v>0</v>
      </c>
      <c r="BL81" s="79" t="s">
        <v>102</v>
      </c>
      <c r="BM81" s="79" t="s">
        <v>106</v>
      </c>
    </row>
    <row r="82" spans="2:65" s="6" customFormat="1" ht="15.75" customHeight="1">
      <c r="B82" s="23"/>
      <c r="C82" s="173">
        <v>8</v>
      </c>
      <c r="D82" s="161" t="s">
        <v>100</v>
      </c>
      <c r="E82" s="162" t="s">
        <v>125</v>
      </c>
      <c r="F82" s="163" t="s">
        <v>126</v>
      </c>
      <c r="G82" s="157" t="s">
        <v>108</v>
      </c>
      <c r="H82" s="158">
        <v>308</v>
      </c>
      <c r="I82" s="158"/>
      <c r="J82" s="164">
        <f t="shared" si="0"/>
        <v>0</v>
      </c>
      <c r="K82" s="169" t="s">
        <v>131</v>
      </c>
      <c r="L82" s="43"/>
      <c r="M82" s="137"/>
      <c r="N82" s="138" t="s">
        <v>38</v>
      </c>
      <c r="O82" s="24"/>
      <c r="P82" s="139">
        <f>$O$82*$H$82</f>
        <v>0</v>
      </c>
      <c r="Q82" s="139">
        <v>0</v>
      </c>
      <c r="R82" s="139">
        <f>$Q$82*$H$82</f>
        <v>0</v>
      </c>
      <c r="S82" s="139">
        <v>0</v>
      </c>
      <c r="T82" s="140">
        <f>$S$82*$H$82</f>
        <v>0</v>
      </c>
      <c r="AR82" s="79" t="s">
        <v>102</v>
      </c>
      <c r="AT82" s="79" t="s">
        <v>100</v>
      </c>
      <c r="AU82" s="79" t="s">
        <v>72</v>
      </c>
      <c r="AY82" s="6" t="s">
        <v>98</v>
      </c>
      <c r="BE82" s="141">
        <f>IF($N$82="základní",$J$82,0)</f>
        <v>0</v>
      </c>
      <c r="BF82" s="141">
        <f>IF($N$82="snížená",$J$82,0)</f>
        <v>0</v>
      </c>
      <c r="BG82" s="141">
        <f>IF($N$82="zákl. přenesená",$J$82,0)</f>
        <v>0</v>
      </c>
      <c r="BH82" s="141">
        <f>IF($N$82="sníž. přenesená",$J$82,0)</f>
        <v>0</v>
      </c>
      <c r="BI82" s="141">
        <f>IF($N$82="nulová",$J$82,0)</f>
        <v>0</v>
      </c>
      <c r="BJ82" s="79" t="s">
        <v>19</v>
      </c>
      <c r="BK82" s="141">
        <f>ROUND($I$82*$H$82,2)</f>
        <v>0</v>
      </c>
      <c r="BL82" s="79" t="s">
        <v>102</v>
      </c>
      <c r="BM82" s="79" t="s">
        <v>107</v>
      </c>
    </row>
    <row r="83" spans="2:65" s="6" customFormat="1" ht="15.75" customHeight="1">
      <c r="B83" s="23"/>
      <c r="C83" s="173">
        <v>9</v>
      </c>
      <c r="D83" s="161" t="s">
        <v>100</v>
      </c>
      <c r="E83" s="162" t="s">
        <v>132</v>
      </c>
      <c r="F83" s="163" t="s">
        <v>128</v>
      </c>
      <c r="G83" s="157" t="s">
        <v>110</v>
      </c>
      <c r="H83" s="158">
        <f>(H80*0.06+H79*0.04)*2.4</f>
        <v>73.92</v>
      </c>
      <c r="I83" s="158"/>
      <c r="J83" s="164">
        <f t="shared" si="0"/>
        <v>0</v>
      </c>
      <c r="K83" s="169" t="s">
        <v>131</v>
      </c>
      <c r="L83" s="43"/>
      <c r="M83" s="137"/>
      <c r="N83" s="138" t="s">
        <v>38</v>
      </c>
      <c r="O83" s="24"/>
      <c r="P83" s="139">
        <f>$O$83*$H$83</f>
        <v>0</v>
      </c>
      <c r="Q83" s="139">
        <v>0</v>
      </c>
      <c r="R83" s="139">
        <f>$Q$83*$H$83</f>
        <v>0</v>
      </c>
      <c r="S83" s="139">
        <v>0</v>
      </c>
      <c r="T83" s="140">
        <f>$S$83*$H$83</f>
        <v>0</v>
      </c>
      <c r="AR83" s="79" t="s">
        <v>102</v>
      </c>
      <c r="AT83" s="79" t="s">
        <v>100</v>
      </c>
      <c r="AU83" s="79" t="s">
        <v>72</v>
      </c>
      <c r="AY83" s="6" t="s">
        <v>98</v>
      </c>
      <c r="BE83" s="141">
        <f>IF($N$83="základní",$J$83,0)</f>
        <v>0</v>
      </c>
      <c r="BF83" s="141">
        <f>IF($N$83="snížená",$J$83,0)</f>
        <v>0</v>
      </c>
      <c r="BG83" s="141">
        <f>IF($N$83="zákl. přenesená",$J$83,0)</f>
        <v>0</v>
      </c>
      <c r="BH83" s="141">
        <f>IF($N$83="sníž. přenesená",$J$83,0)</f>
        <v>0</v>
      </c>
      <c r="BI83" s="141">
        <f>IF($N$83="nulová",$J$83,0)</f>
        <v>0</v>
      </c>
      <c r="BJ83" s="79" t="s">
        <v>19</v>
      </c>
      <c r="BK83" s="141">
        <f>ROUND($I$83*$H$83,2)</f>
        <v>0</v>
      </c>
      <c r="BL83" s="79" t="s">
        <v>102</v>
      </c>
      <c r="BM83" s="79" t="s">
        <v>109</v>
      </c>
    </row>
    <row r="84" spans="2:12" s="6" customFormat="1" ht="13.5">
      <c r="B84" s="38"/>
      <c r="C84" s="173">
        <v>10</v>
      </c>
      <c r="D84" s="161" t="s">
        <v>100</v>
      </c>
      <c r="E84" s="165" t="s">
        <v>124</v>
      </c>
      <c r="F84" s="165" t="s">
        <v>139</v>
      </c>
      <c r="G84" s="166" t="s">
        <v>130</v>
      </c>
      <c r="H84" s="167">
        <v>3</v>
      </c>
      <c r="I84" s="167"/>
      <c r="J84" s="164">
        <f t="shared" si="0"/>
        <v>0</v>
      </c>
      <c r="K84" s="169" t="s">
        <v>131</v>
      </c>
      <c r="L84" s="43"/>
    </row>
    <row r="85" s="2" customFormat="1" ht="14.25" customHeight="1"/>
    <row r="88" spans="5:13" ht="14.25" customHeight="1">
      <c r="E88" s="1"/>
      <c r="F88" s="1"/>
      <c r="G88" s="1"/>
      <c r="H88" s="1"/>
      <c r="I88" s="1"/>
      <c r="J88" s="1"/>
      <c r="K88" s="1"/>
      <c r="M88" s="136" t="s">
        <v>101</v>
      </c>
    </row>
  </sheetData>
  <sheetProtection formatColumns="0" formatRows="0" sort="0" autoFilter="0"/>
  <autoFilter ref="C71:K71"/>
  <mergeCells count="6">
    <mergeCell ref="G1:H1"/>
    <mergeCell ref="L2:V2"/>
    <mergeCell ref="E7:H7"/>
    <mergeCell ref="E22:H22"/>
    <mergeCell ref="E43:H43"/>
    <mergeCell ref="E64:H64"/>
  </mergeCells>
  <hyperlinks>
    <hyperlink ref="F1:G1" location="C2" tooltip="Krycí list soupisu" display="1) Krycí list soupisu"/>
    <hyperlink ref="G1:H1" location="C50" tooltip="Rekapitulace" display="2) Rekapitulace"/>
    <hyperlink ref="J1" location="C7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Martin Pavlíček</cp:lastModifiedBy>
  <cp:lastPrinted>2021-08-23T04:58:11Z</cp:lastPrinted>
  <dcterms:created xsi:type="dcterms:W3CDTF">2021-12-16T21:12:21Z</dcterms:created>
  <dcterms:modified xsi:type="dcterms:W3CDTF">2021-06-03T20:16:38Z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